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A51E722A-BB28-4BD9-B4A8-B3B0556C94B7}" xr6:coauthVersionLast="47" xr6:coauthVersionMax="47" xr10:uidLastSave="{00000000-0000-0000-0000-000000000000}"/>
  <bookViews>
    <workbookView xWindow="-120" yWindow="-120" windowWidth="29040" windowHeight="15840" tabRatio="601" xr2:uid="{5E6AC278-F914-4689-BFE1-50ABA10DC408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5" i="1" l="1"/>
  <c r="AH25" i="1"/>
  <c r="AI9" i="1"/>
  <c r="AH9" i="1"/>
  <c r="AI7" i="1"/>
  <c r="AK7" i="1" s="1"/>
  <c r="AH7" i="1"/>
  <c r="AJ7" i="1" s="1"/>
  <c r="O52" i="1" l="1"/>
  <c r="R47" i="1"/>
  <c r="S47" i="1"/>
  <c r="Q49" i="1"/>
  <c r="S49" i="1" s="1"/>
  <c r="R49" i="1"/>
  <c r="P47" i="1"/>
  <c r="Q47" i="1"/>
  <c r="O47" i="1"/>
  <c r="Q46" i="1"/>
  <c r="S46" i="1" s="1"/>
  <c r="S44" i="1" s="1"/>
  <c r="R46" i="1"/>
  <c r="P44" i="1"/>
  <c r="Q44" i="1"/>
  <c r="R44" i="1"/>
  <c r="O44" i="1"/>
  <c r="Q42" i="1"/>
  <c r="S42" i="1" s="1"/>
  <c r="R42" i="1"/>
  <c r="AJ4" i="1" l="1"/>
  <c r="AE4" i="1"/>
  <c r="AK55" i="1"/>
  <c r="AJ55" i="1"/>
  <c r="AL55" i="1" s="1"/>
  <c r="AK54" i="1"/>
  <c r="AJ54" i="1"/>
  <c r="AL54" i="1" s="1"/>
  <c r="AL53" i="1"/>
  <c r="AK53" i="1"/>
  <c r="AJ53" i="1"/>
  <c r="AK52" i="1"/>
  <c r="AI52" i="1"/>
  <c r="AH52" i="1"/>
  <c r="AK45" i="1"/>
  <c r="AJ45" i="1"/>
  <c r="AL45" i="1" s="1"/>
  <c r="AL44" i="1"/>
  <c r="AK44" i="1"/>
  <c r="AJ44" i="1"/>
  <c r="AK43" i="1"/>
  <c r="AJ43" i="1"/>
  <c r="AJ42" i="1" s="1"/>
  <c r="AI42" i="1"/>
  <c r="AH42" i="1"/>
  <c r="AK33" i="1"/>
  <c r="AL33" i="1" s="1"/>
  <c r="AJ33" i="1"/>
  <c r="AK32" i="1"/>
  <c r="AJ32" i="1"/>
  <c r="AK31" i="1"/>
  <c r="AJ31" i="1"/>
  <c r="AL31" i="1" s="1"/>
  <c r="AI30" i="1"/>
  <c r="AH30" i="1"/>
  <c r="AK28" i="1"/>
  <c r="AJ28" i="1"/>
  <c r="AL26" i="1"/>
  <c r="AK26" i="1"/>
  <c r="AJ26" i="1"/>
  <c r="AK25" i="1"/>
  <c r="AJ25" i="1"/>
  <c r="AK23" i="1"/>
  <c r="AJ23" i="1"/>
  <c r="AK22" i="1"/>
  <c r="AJ22" i="1"/>
  <c r="AK21" i="1"/>
  <c r="AJ21" i="1"/>
  <c r="AL21" i="1" s="1"/>
  <c r="AK20" i="1"/>
  <c r="AJ20" i="1"/>
  <c r="AK19" i="1"/>
  <c r="AJ19" i="1"/>
  <c r="AL19" i="1" s="1"/>
  <c r="AI18" i="1"/>
  <c r="AH18" i="1"/>
  <c r="AK16" i="1"/>
  <c r="AJ16" i="1"/>
  <c r="AL16" i="1" s="1"/>
  <c r="AK13" i="1"/>
  <c r="AJ13" i="1"/>
  <c r="AL13" i="1" s="1"/>
  <c r="AK12" i="1"/>
  <c r="AJ12" i="1"/>
  <c r="AL12" i="1" s="1"/>
  <c r="AK11" i="1"/>
  <c r="AJ11" i="1"/>
  <c r="AK9" i="1"/>
  <c r="AJ9" i="1"/>
  <c r="AL9" i="1" s="1"/>
  <c r="R56" i="1"/>
  <c r="Q56" i="1"/>
  <c r="S56" i="1" s="1"/>
  <c r="R55" i="1"/>
  <c r="Q55" i="1"/>
  <c r="S55" i="1" s="1"/>
  <c r="S54" i="1"/>
  <c r="R54" i="1"/>
  <c r="Q54" i="1"/>
  <c r="R53" i="1"/>
  <c r="Q53" i="1"/>
  <c r="Q52" i="1"/>
  <c r="P52" i="1"/>
  <c r="R48" i="1"/>
  <c r="Q48" i="1"/>
  <c r="S48" i="1" s="1"/>
  <c r="R45" i="1"/>
  <c r="Q45" i="1"/>
  <c r="S45" i="1" s="1"/>
  <c r="R41" i="1"/>
  <c r="Q41" i="1"/>
  <c r="S41" i="1" s="1"/>
  <c r="S40" i="1" s="1"/>
  <c r="R40" i="1"/>
  <c r="P40" i="1"/>
  <c r="O40" i="1"/>
  <c r="R38" i="1"/>
  <c r="Q38" i="1"/>
  <c r="S38" i="1" s="1"/>
  <c r="R37" i="1"/>
  <c r="Q37" i="1"/>
  <c r="R36" i="1"/>
  <c r="Q36" i="1"/>
  <c r="S36" i="1" s="1"/>
  <c r="R35" i="1"/>
  <c r="Q35" i="1"/>
  <c r="S35" i="1" s="1"/>
  <c r="R34" i="1"/>
  <c r="Q34" i="1"/>
  <c r="S34" i="1" s="1"/>
  <c r="R33" i="1"/>
  <c r="Q33" i="1"/>
  <c r="R32" i="1"/>
  <c r="Q32" i="1"/>
  <c r="S32" i="1" s="1"/>
  <c r="R31" i="1"/>
  <c r="Q31" i="1"/>
  <c r="S31" i="1" s="1"/>
  <c r="R30" i="1"/>
  <c r="Q30" i="1"/>
  <c r="S30" i="1" s="1"/>
  <c r="R29" i="1"/>
  <c r="Q29" i="1"/>
  <c r="P28" i="1"/>
  <c r="O28" i="1"/>
  <c r="R25" i="1"/>
  <c r="Q25" i="1"/>
  <c r="R24" i="1"/>
  <c r="Q24" i="1"/>
  <c r="S24" i="1" s="1"/>
  <c r="R23" i="1"/>
  <c r="Q23" i="1"/>
  <c r="S23" i="1" s="1"/>
  <c r="S22" i="1"/>
  <c r="R22" i="1"/>
  <c r="Q22" i="1"/>
  <c r="R21" i="1"/>
  <c r="S21" i="1" s="1"/>
  <c r="Q21" i="1"/>
  <c r="R20" i="1"/>
  <c r="Q20" i="1"/>
  <c r="S20" i="1" s="1"/>
  <c r="R19" i="1"/>
  <c r="Q19" i="1"/>
  <c r="S19" i="1" s="1"/>
  <c r="R18" i="1"/>
  <c r="Q18" i="1"/>
  <c r="S18" i="1" s="1"/>
  <c r="R17" i="1"/>
  <c r="S17" i="1" s="1"/>
  <c r="Q17" i="1"/>
  <c r="P16" i="1"/>
  <c r="O16" i="1"/>
  <c r="R14" i="1"/>
  <c r="S14" i="1" s="1"/>
  <c r="Q14" i="1"/>
  <c r="R13" i="1"/>
  <c r="R12" i="1" s="1"/>
  <c r="Q13" i="1"/>
  <c r="Q12" i="1" s="1"/>
  <c r="P12" i="1"/>
  <c r="O12" i="1"/>
  <c r="R9" i="1"/>
  <c r="Q9" i="1"/>
  <c r="R8" i="1"/>
  <c r="Q8" i="1"/>
  <c r="P7" i="1"/>
  <c r="O7" i="1"/>
  <c r="AC52" i="1"/>
  <c r="AD52" i="1"/>
  <c r="AC42" i="1"/>
  <c r="AD42" i="1"/>
  <c r="AC30" i="1"/>
  <c r="AD30" i="1"/>
  <c r="AC18" i="1"/>
  <c r="AD18" i="1"/>
  <c r="J52" i="1"/>
  <c r="K52" i="1"/>
  <c r="J44" i="1"/>
  <c r="K44" i="1"/>
  <c r="J40" i="1"/>
  <c r="K40" i="1"/>
  <c r="J28" i="1"/>
  <c r="K28" i="1"/>
  <c r="J16" i="1"/>
  <c r="K16" i="1"/>
  <c r="J12" i="1"/>
  <c r="K12" i="1"/>
  <c r="J7" i="1"/>
  <c r="K7" i="1"/>
  <c r="E12" i="1"/>
  <c r="F12" i="1"/>
  <c r="X52" i="1"/>
  <c r="Y52" i="1"/>
  <c r="Z54" i="1"/>
  <c r="AE54" i="1" s="1"/>
  <c r="AA54" i="1"/>
  <c r="AF54" i="1" s="1"/>
  <c r="Z55" i="1"/>
  <c r="AE55" i="1" s="1"/>
  <c r="AA55" i="1"/>
  <c r="AF55" i="1" s="1"/>
  <c r="AA53" i="1"/>
  <c r="AF53" i="1" s="1"/>
  <c r="Z53" i="1"/>
  <c r="AE53" i="1" s="1"/>
  <c r="AG53" i="1" s="1"/>
  <c r="X42" i="1"/>
  <c r="Y42" i="1"/>
  <c r="Z44" i="1"/>
  <c r="AE44" i="1" s="1"/>
  <c r="AA44" i="1"/>
  <c r="AF44" i="1" s="1"/>
  <c r="Z45" i="1"/>
  <c r="AE45" i="1" s="1"/>
  <c r="AA45" i="1"/>
  <c r="AF45" i="1" s="1"/>
  <c r="AA43" i="1"/>
  <c r="AF43" i="1" s="1"/>
  <c r="Z43" i="1"/>
  <c r="AE43" i="1" s="1"/>
  <c r="Z32" i="1"/>
  <c r="AE32" i="1" s="1"/>
  <c r="AA32" i="1"/>
  <c r="AF32" i="1" s="1"/>
  <c r="Z33" i="1"/>
  <c r="AE33" i="1" s="1"/>
  <c r="AA33" i="1"/>
  <c r="AF33" i="1" s="1"/>
  <c r="AA31" i="1"/>
  <c r="AF31" i="1" s="1"/>
  <c r="Z31" i="1"/>
  <c r="AE31" i="1" s="1"/>
  <c r="X30" i="1"/>
  <c r="Y30" i="1"/>
  <c r="AA28" i="1"/>
  <c r="AF28" i="1" s="1"/>
  <c r="Z28" i="1"/>
  <c r="AE28" i="1" s="1"/>
  <c r="AA26" i="1"/>
  <c r="AF26" i="1" s="1"/>
  <c r="Z26" i="1"/>
  <c r="AA25" i="1"/>
  <c r="AF25" i="1" s="1"/>
  <c r="Z25" i="1"/>
  <c r="AE25" i="1" s="1"/>
  <c r="Z20" i="1"/>
  <c r="AE20" i="1" s="1"/>
  <c r="AA20" i="1"/>
  <c r="AF20" i="1" s="1"/>
  <c r="Z21" i="1"/>
  <c r="AE21" i="1" s="1"/>
  <c r="AA21" i="1"/>
  <c r="AF21" i="1" s="1"/>
  <c r="Z22" i="1"/>
  <c r="AE22" i="1" s="1"/>
  <c r="AA22" i="1"/>
  <c r="AF22" i="1" s="1"/>
  <c r="Z23" i="1"/>
  <c r="AE23" i="1" s="1"/>
  <c r="AA23" i="1"/>
  <c r="AF23" i="1" s="1"/>
  <c r="AA19" i="1"/>
  <c r="AF19" i="1" s="1"/>
  <c r="Z19" i="1"/>
  <c r="AE19" i="1" s="1"/>
  <c r="X18" i="1"/>
  <c r="Y18" i="1"/>
  <c r="AA16" i="1"/>
  <c r="AF16" i="1" s="1"/>
  <c r="Z16" i="1"/>
  <c r="AE16" i="1" s="1"/>
  <c r="AA11" i="1"/>
  <c r="AF11" i="1" s="1"/>
  <c r="Z11" i="1"/>
  <c r="AE11" i="1" s="1"/>
  <c r="Z13" i="1"/>
  <c r="AE13" i="1" s="1"/>
  <c r="AA13" i="1"/>
  <c r="AF13" i="1" s="1"/>
  <c r="AA12" i="1"/>
  <c r="AF12" i="1" s="1"/>
  <c r="Z12" i="1"/>
  <c r="AE12" i="1" s="1"/>
  <c r="AA9" i="1"/>
  <c r="AF9" i="1" s="1"/>
  <c r="Z9" i="1"/>
  <c r="AE9" i="1" s="1"/>
  <c r="AA7" i="1"/>
  <c r="AF7" i="1" s="1"/>
  <c r="Z7" i="1"/>
  <c r="AE7" i="1" s="1"/>
  <c r="G54" i="1"/>
  <c r="L54" i="1" s="1"/>
  <c r="H54" i="1"/>
  <c r="M54" i="1" s="1"/>
  <c r="G55" i="1"/>
  <c r="L55" i="1" s="1"/>
  <c r="H55" i="1"/>
  <c r="M55" i="1" s="1"/>
  <c r="G56" i="1"/>
  <c r="L56" i="1" s="1"/>
  <c r="H56" i="1"/>
  <c r="M56" i="1" s="1"/>
  <c r="H53" i="1"/>
  <c r="M53" i="1" s="1"/>
  <c r="G53" i="1"/>
  <c r="L53" i="1" s="1"/>
  <c r="E52" i="1"/>
  <c r="F52" i="1"/>
  <c r="E44" i="1"/>
  <c r="F44" i="1"/>
  <c r="E40" i="1"/>
  <c r="F40" i="1"/>
  <c r="E28" i="1"/>
  <c r="F28" i="1"/>
  <c r="E16" i="1"/>
  <c r="F16" i="1"/>
  <c r="G9" i="1"/>
  <c r="L9" i="1" s="1"/>
  <c r="H9" i="1"/>
  <c r="M9" i="1" s="1"/>
  <c r="G13" i="1"/>
  <c r="L13" i="1" s="1"/>
  <c r="H13" i="1"/>
  <c r="M13" i="1" s="1"/>
  <c r="G14" i="1"/>
  <c r="L14" i="1" s="1"/>
  <c r="H14" i="1"/>
  <c r="M14" i="1" s="1"/>
  <c r="G17" i="1"/>
  <c r="L17" i="1" s="1"/>
  <c r="H17" i="1"/>
  <c r="M17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G38" i="1"/>
  <c r="L38" i="1" s="1"/>
  <c r="H38" i="1"/>
  <c r="M38" i="1" s="1"/>
  <c r="G41" i="1"/>
  <c r="L41" i="1" s="1"/>
  <c r="H41" i="1"/>
  <c r="M41" i="1" s="1"/>
  <c r="M40" i="1" s="1"/>
  <c r="G45" i="1"/>
  <c r="G44" i="1" s="1"/>
  <c r="H45" i="1"/>
  <c r="H44" i="1" s="1"/>
  <c r="G48" i="1"/>
  <c r="L48" i="1" s="1"/>
  <c r="H48" i="1"/>
  <c r="M48" i="1" s="1"/>
  <c r="H8" i="1"/>
  <c r="M8" i="1" s="1"/>
  <c r="G8" i="1"/>
  <c r="L8" i="1" s="1"/>
  <c r="N8" i="1" s="1"/>
  <c r="E7" i="1"/>
  <c r="F7" i="1"/>
  <c r="B12" i="1"/>
  <c r="V18" i="1"/>
  <c r="U18" i="1"/>
  <c r="C16" i="1"/>
  <c r="B16" i="1"/>
  <c r="D23" i="1"/>
  <c r="W23" i="1"/>
  <c r="D9" i="1"/>
  <c r="W13" i="1"/>
  <c r="B7" i="1"/>
  <c r="W33" i="1"/>
  <c r="U30" i="1"/>
  <c r="C52" i="1"/>
  <c r="B52" i="1"/>
  <c r="D56" i="1"/>
  <c r="W53" i="1"/>
  <c r="V52" i="1"/>
  <c r="U52" i="1"/>
  <c r="D53" i="1"/>
  <c r="C12" i="1"/>
  <c r="D14" i="1"/>
  <c r="U42" i="1"/>
  <c r="W11" i="1"/>
  <c r="W20" i="1"/>
  <c r="W22" i="1"/>
  <c r="W19" i="1"/>
  <c r="W21" i="1"/>
  <c r="W25" i="1"/>
  <c r="W28" i="1"/>
  <c r="W31" i="1"/>
  <c r="W32" i="1"/>
  <c r="W7" i="1"/>
  <c r="W9" i="1"/>
  <c r="W16" i="1"/>
  <c r="W43" i="1"/>
  <c r="W44" i="1"/>
  <c r="W45" i="1"/>
  <c r="W54" i="1"/>
  <c r="W55" i="1"/>
  <c r="D8" i="1"/>
  <c r="D7" i="1" s="1"/>
  <c r="D20" i="1"/>
  <c r="D17" i="1"/>
  <c r="D18" i="1"/>
  <c r="D19" i="1"/>
  <c r="D21" i="1"/>
  <c r="D22" i="1"/>
  <c r="D24" i="1"/>
  <c r="D25" i="1"/>
  <c r="D34" i="1"/>
  <c r="D29" i="1"/>
  <c r="D30" i="1"/>
  <c r="D31" i="1"/>
  <c r="D32" i="1"/>
  <c r="D33" i="1"/>
  <c r="D35" i="1"/>
  <c r="D36" i="1"/>
  <c r="D37" i="1"/>
  <c r="D38" i="1"/>
  <c r="D41" i="1"/>
  <c r="D13" i="1"/>
  <c r="D45" i="1"/>
  <c r="D44" i="1" s="1"/>
  <c r="D48" i="1"/>
  <c r="D47" i="1" s="1"/>
  <c r="D54" i="1"/>
  <c r="D55" i="1"/>
  <c r="C7" i="1"/>
  <c r="C28" i="1"/>
  <c r="C44" i="1"/>
  <c r="C47" i="1"/>
  <c r="H47" i="1" s="1"/>
  <c r="C40" i="1"/>
  <c r="V30" i="1"/>
  <c r="V42" i="1"/>
  <c r="W12" i="1"/>
  <c r="B40" i="1"/>
  <c r="B47" i="1"/>
  <c r="G47" i="1" s="1"/>
  <c r="B28" i="1"/>
  <c r="B44" i="1"/>
  <c r="W26" i="1"/>
  <c r="S37" i="1" l="1"/>
  <c r="AI51" i="1"/>
  <c r="AI57" i="1" s="1"/>
  <c r="AK30" i="1"/>
  <c r="AL32" i="1"/>
  <c r="AL30" i="1"/>
  <c r="AL11" i="1"/>
  <c r="R52" i="1"/>
  <c r="Q40" i="1"/>
  <c r="S29" i="1"/>
  <c r="S25" i="1"/>
  <c r="S16" i="1" s="1"/>
  <c r="Q16" i="1"/>
  <c r="AJ52" i="1"/>
  <c r="AL43" i="1"/>
  <c r="AL42" i="1" s="1"/>
  <c r="AL28" i="1"/>
  <c r="AL25" i="1"/>
  <c r="AH51" i="1"/>
  <c r="AH57" i="1" s="1"/>
  <c r="AL20" i="1"/>
  <c r="AL18" i="1" s="1"/>
  <c r="AL22" i="1"/>
  <c r="AK18" i="1"/>
  <c r="AL23" i="1"/>
  <c r="AL7" i="1"/>
  <c r="AL52" i="1"/>
  <c r="AJ18" i="1"/>
  <c r="AJ51" i="1" s="1"/>
  <c r="AK42" i="1"/>
  <c r="AK51" i="1" s="1"/>
  <c r="AK57" i="1" s="1"/>
  <c r="AJ30" i="1"/>
  <c r="O51" i="1"/>
  <c r="O57" i="1" s="1"/>
  <c r="Q28" i="1"/>
  <c r="S33" i="1"/>
  <c r="R7" i="1"/>
  <c r="S9" i="1"/>
  <c r="S8" i="1"/>
  <c r="S7" i="1" s="1"/>
  <c r="R16" i="1"/>
  <c r="R28" i="1"/>
  <c r="S53" i="1"/>
  <c r="S52" i="1" s="1"/>
  <c r="Q7" i="1"/>
  <c r="S13" i="1"/>
  <c r="S12" i="1" s="1"/>
  <c r="P51" i="1"/>
  <c r="P57" i="1" s="1"/>
  <c r="M12" i="1"/>
  <c r="N53" i="1"/>
  <c r="AG12" i="1"/>
  <c r="AG11" i="1"/>
  <c r="AG55" i="1"/>
  <c r="U51" i="1"/>
  <c r="N18" i="1"/>
  <c r="M16" i="1"/>
  <c r="M7" i="1"/>
  <c r="AG25" i="1"/>
  <c r="AG32" i="1"/>
  <c r="I48" i="1"/>
  <c r="N38" i="1"/>
  <c r="N36" i="1"/>
  <c r="N34" i="1"/>
  <c r="N32" i="1"/>
  <c r="N30" i="1"/>
  <c r="N25" i="1"/>
  <c r="N23" i="1"/>
  <c r="N21" i="1"/>
  <c r="N19" i="1"/>
  <c r="N17" i="1"/>
  <c r="N56" i="1"/>
  <c r="N54" i="1"/>
  <c r="N52" i="1" s="1"/>
  <c r="AG20" i="1"/>
  <c r="AG33" i="1"/>
  <c r="AG54" i="1"/>
  <c r="N37" i="1"/>
  <c r="N24" i="1"/>
  <c r="N22" i="1"/>
  <c r="N55" i="1"/>
  <c r="AG45" i="1"/>
  <c r="AG21" i="1"/>
  <c r="M28" i="1"/>
  <c r="M52" i="1"/>
  <c r="AG43" i="1"/>
  <c r="AE42" i="1"/>
  <c r="AG31" i="1"/>
  <c r="AE30" i="1"/>
  <c r="N29" i="1"/>
  <c r="N14" i="1"/>
  <c r="N13" i="1"/>
  <c r="L12" i="1"/>
  <c r="AF42" i="1"/>
  <c r="AG44" i="1"/>
  <c r="N33" i="1"/>
  <c r="N48" i="1"/>
  <c r="AG22" i="1"/>
  <c r="L45" i="1"/>
  <c r="AD51" i="1"/>
  <c r="AD57" i="1" s="1"/>
  <c r="N20" i="1"/>
  <c r="N35" i="1"/>
  <c r="N41" i="1"/>
  <c r="N40" i="1" s="1"/>
  <c r="AG19" i="1"/>
  <c r="N31" i="1"/>
  <c r="H7" i="1"/>
  <c r="AB19" i="1"/>
  <c r="AB26" i="1"/>
  <c r="L40" i="1"/>
  <c r="M45" i="1"/>
  <c r="M44" i="1" s="1"/>
  <c r="AC51" i="1"/>
  <c r="AC57" i="1" s="1"/>
  <c r="AE26" i="1"/>
  <c r="AG26" i="1" s="1"/>
  <c r="AG23" i="1"/>
  <c r="AG52" i="1"/>
  <c r="AE52" i="1"/>
  <c r="AF30" i="1"/>
  <c r="AG28" i="1"/>
  <c r="AF18" i="1"/>
  <c r="AG16" i="1"/>
  <c r="AG13" i="1"/>
  <c r="AG7" i="1"/>
  <c r="AG9" i="1"/>
  <c r="L28" i="1"/>
  <c r="N9" i="1"/>
  <c r="N7" i="1" s="1"/>
  <c r="AF52" i="1"/>
  <c r="AE18" i="1"/>
  <c r="L52" i="1"/>
  <c r="L16" i="1"/>
  <c r="L7" i="1"/>
  <c r="D40" i="1"/>
  <c r="I23" i="1"/>
  <c r="I14" i="1"/>
  <c r="I9" i="1"/>
  <c r="AB45" i="1"/>
  <c r="H12" i="1"/>
  <c r="AB53" i="1"/>
  <c r="AB23" i="1"/>
  <c r="AB55" i="1"/>
  <c r="D12" i="1"/>
  <c r="I8" i="1"/>
  <c r="AB54" i="1"/>
  <c r="D52" i="1"/>
  <c r="AA30" i="1"/>
  <c r="X51" i="1"/>
  <c r="X57" i="1" s="1"/>
  <c r="Z30" i="1"/>
  <c r="AB21" i="1"/>
  <c r="AB11" i="1"/>
  <c r="AB9" i="1"/>
  <c r="H52" i="1"/>
  <c r="B51" i="1"/>
  <c r="B57" i="1" s="1"/>
  <c r="I24" i="1"/>
  <c r="W42" i="1"/>
  <c r="I38" i="1"/>
  <c r="I53" i="1"/>
  <c r="I47" i="1"/>
  <c r="J47" i="1" s="1"/>
  <c r="I36" i="1"/>
  <c r="I32" i="1"/>
  <c r="AB33" i="1"/>
  <c r="AA42" i="1"/>
  <c r="W52" i="1"/>
  <c r="W30" i="1"/>
  <c r="W18" i="1"/>
  <c r="U57" i="1"/>
  <c r="I20" i="1"/>
  <c r="I18" i="1"/>
  <c r="Z42" i="1"/>
  <c r="I37" i="1"/>
  <c r="I33" i="1"/>
  <c r="G52" i="1"/>
  <c r="AB7" i="1"/>
  <c r="AB12" i="1"/>
  <c r="AB28" i="1"/>
  <c r="C51" i="1"/>
  <c r="C57" i="1" s="1"/>
  <c r="D28" i="1"/>
  <c r="H40" i="1"/>
  <c r="I35" i="1"/>
  <c r="I31" i="1"/>
  <c r="I19" i="1"/>
  <c r="G16" i="1"/>
  <c r="I13" i="1"/>
  <c r="I12" i="1" s="1"/>
  <c r="AA18" i="1"/>
  <c r="I41" i="1"/>
  <c r="I34" i="1"/>
  <c r="I30" i="1"/>
  <c r="I25" i="1"/>
  <c r="I22" i="1"/>
  <c r="I55" i="1"/>
  <c r="AB22" i="1"/>
  <c r="Y51" i="1"/>
  <c r="Y57" i="1" s="1"/>
  <c r="AB32" i="1"/>
  <c r="AB44" i="1"/>
  <c r="AA52" i="1"/>
  <c r="D16" i="1"/>
  <c r="I21" i="1"/>
  <c r="AB25" i="1"/>
  <c r="AB43" i="1"/>
  <c r="V51" i="1"/>
  <c r="V57" i="1" s="1"/>
  <c r="H28" i="1"/>
  <c r="H16" i="1"/>
  <c r="I56" i="1"/>
  <c r="I54" i="1"/>
  <c r="AB13" i="1"/>
  <c r="AB16" i="1"/>
  <c r="AB31" i="1"/>
  <c r="G28" i="1"/>
  <c r="Z18" i="1"/>
  <c r="AB20" i="1"/>
  <c r="G12" i="1"/>
  <c r="I45" i="1"/>
  <c r="I44" i="1" s="1"/>
  <c r="I17" i="1"/>
  <c r="Z52" i="1"/>
  <c r="F51" i="1"/>
  <c r="F57" i="1" s="1"/>
  <c r="I29" i="1"/>
  <c r="G40" i="1"/>
  <c r="E51" i="1"/>
  <c r="E57" i="1" s="1"/>
  <c r="G7" i="1"/>
  <c r="S28" i="1" l="1"/>
  <c r="AJ57" i="1"/>
  <c r="AL51" i="1"/>
  <c r="AL57" i="1" s="1"/>
  <c r="Q51" i="1"/>
  <c r="Q57" i="1" s="1"/>
  <c r="N12" i="1"/>
  <c r="AF51" i="1"/>
  <c r="AF57" i="1" s="1"/>
  <c r="AG30" i="1"/>
  <c r="I7" i="1"/>
  <c r="AG18" i="1"/>
  <c r="N28" i="1"/>
  <c r="N16" i="1"/>
  <c r="J51" i="1"/>
  <c r="J57" i="1" s="1"/>
  <c r="AA51" i="1"/>
  <c r="AA57" i="1" s="1"/>
  <c r="N45" i="1"/>
  <c r="N44" i="1" s="1"/>
  <c r="L44" i="1"/>
  <c r="AG42" i="1"/>
  <c r="AG51" i="1" s="1"/>
  <c r="AG57" i="1" s="1"/>
  <c r="K47" i="1"/>
  <c r="AB52" i="1"/>
  <c r="AE51" i="1"/>
  <c r="AE57" i="1" s="1"/>
  <c r="D51" i="1"/>
  <c r="D57" i="1" s="1"/>
  <c r="W60" i="1" s="1"/>
  <c r="AB18" i="1"/>
  <c r="I52" i="1"/>
  <c r="Z51" i="1"/>
  <c r="Z57" i="1" s="1"/>
  <c r="H51" i="1"/>
  <c r="H57" i="1" s="1"/>
  <c r="AB30" i="1"/>
  <c r="W51" i="1"/>
  <c r="W57" i="1" s="1"/>
  <c r="AB42" i="1"/>
  <c r="I16" i="1"/>
  <c r="G51" i="1"/>
  <c r="G57" i="1" s="1"/>
  <c r="I28" i="1"/>
  <c r="I40" i="1"/>
  <c r="R51" i="1" l="1"/>
  <c r="R57" i="1" s="1"/>
  <c r="AG58" i="1"/>
  <c r="AB51" i="1"/>
  <c r="AB57" i="1" s="1"/>
  <c r="I58" i="1"/>
  <c r="K51" i="1"/>
  <c r="K57" i="1" s="1"/>
  <c r="L47" i="1"/>
  <c r="L51" i="1" s="1"/>
  <c r="L57" i="1" s="1"/>
  <c r="I51" i="1"/>
  <c r="I57" i="1" s="1"/>
  <c r="S51" i="1" l="1"/>
  <c r="S57" i="1" s="1"/>
  <c r="AL60" i="1" s="1"/>
  <c r="M47" i="1"/>
  <c r="AB60" i="1"/>
  <c r="N47" i="1" l="1"/>
  <c r="N51" i="1" s="1"/>
  <c r="N57" i="1" s="1"/>
  <c r="AG60" i="1" s="1"/>
  <c r="M51" i="1"/>
  <c r="M57" i="1" s="1"/>
  <c r="N58" i="1" s="1"/>
</calcChain>
</file>

<file path=xl/sharedStrings.xml><?xml version="1.0" encoding="utf-8"?>
<sst xmlns="http://schemas.openxmlformats.org/spreadsheetml/2006/main" count="127" uniqueCount="88">
  <si>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</si>
  <si>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</si>
  <si>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</si>
  <si>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</si>
  <si>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</si>
  <si>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</si>
  <si>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</si>
  <si>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</si>
  <si>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</si>
  <si>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</si>
  <si>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</si>
  <si>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</si>
  <si>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</si>
  <si>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</si>
  <si>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</si>
  <si>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</si>
  <si>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</si>
  <si>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</si>
  <si>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</si>
  <si>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</si>
  <si>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</si>
  <si>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</si>
  <si>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</si>
  <si>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</si>
  <si>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</si>
  <si>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</si>
  <si>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</si>
  <si>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</si>
  <si>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</si>
  <si>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</si>
  <si>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</si>
  <si>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</si>
  <si>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</si>
  <si>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</si>
  <si>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</si>
  <si>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</si>
  <si>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</si>
  <si>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</si>
  <si>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</si>
  <si>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</si>
  <si>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</si>
  <si>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</si>
  <si>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</si>
  <si>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</si>
  <si>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</si>
  <si>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</si>
  <si>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</si>
  <si>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</si>
  <si>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</si>
  <si>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</si>
  <si>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</si>
  <si>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</si>
  <si>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</si>
  <si>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</si>
  <si>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</si>
  <si>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</si>
  <si>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</si>
  <si>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</si>
  <si>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</si>
  <si>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</si>
  <si>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</si>
  <si>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</si>
  <si>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</si>
  <si>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</si>
  <si>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</si>
  <si>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</si>
  <si>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</si>
  <si>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</si>
  <si>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</si>
  <si>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</si>
  <si>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</si>
  <si>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>Előző év költségvetés maradványának igénybevétele</t>
  </si>
  <si>
    <t>Első lakáshoz jutók támogatása</t>
  </si>
  <si>
    <t>Működési célú visszafizetendő támogatások, kölcsönök nyújtása áht-n kívülre</t>
  </si>
  <si>
    <t>/2024.(I..) önk.rendelet eredeti ei.</t>
  </si>
  <si>
    <t>1/2024.(I.24.) önk.rendelet eredeti ei.</t>
  </si>
  <si>
    <t>Összesen</t>
  </si>
  <si>
    <t>Komárom Város 2024. évi tervezett bevételeinek és kiadásainak módosítása</t>
  </si>
  <si>
    <t>Javasolt módosítás</t>
  </si>
  <si>
    <t>5/2024.(VI.26.) önk.rendelet mód. ei.</t>
  </si>
  <si>
    <t xml:space="preserve"> </t>
  </si>
  <si>
    <t>Egyéb tárgyieszköz értékesítés</t>
  </si>
  <si>
    <t>Egyéb m.c. átvett pénzeszközök</t>
  </si>
  <si>
    <t>Egyéb f.c.átvett pénzeszközök</t>
  </si>
  <si>
    <t xml:space="preserve">   tájékoztató adat: értékesített te. áfa befizetése</t>
  </si>
  <si>
    <t xml:space="preserve">                            beruházás, felújítás fizetendő fordított adója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</si>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</sst>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3" fontId="1" fillId="2" borderId="1" xfId="0" applyNumberFormat="1" applyFont="1" applyFill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50FD-9E4C-46DB-AE84-5B6882D24006}">
  <sheetPr>
    <pageSetUpPr fitToPage="1"/>
  </sheetPr>
  <dimension ref="A1:AL62"/>
  <sheetViews>
    <sheetView tabSelected="1" topLeftCell="D1" zoomScaleNormal="100" workbookViewId="0">
      <selection activeCell="AE4" sqref="AE4:AG4"/>
    </sheetView>
  </sheetViews>
  <sheetFormatPr defaultRowHeight="12.75" x14ac:dyDescent="0.2"/>
  <cols>
    <col min="1" max="1" width="50.140625" customWidth="1"/>
    <col min="2" max="2" width="11.42578125" customWidth="1"/>
    <col min="3" max="3" width="8.5703125" customWidth="1"/>
    <col min="4" max="4" width="11.42578125" customWidth="1"/>
    <col min="5" max="7" width="11.42578125" hidden="1" customWidth="1"/>
    <col min="8" max="8" width="9.28515625" hidden="1" customWidth="1"/>
    <col min="9" max="9" width="11.42578125" hidden="1" customWidth="1"/>
    <col min="10" max="10" width="9.42578125" hidden="1" customWidth="1"/>
    <col min="11" max="11" width="8.7109375" hidden="1" customWidth="1"/>
    <col min="12" max="12" width="11.42578125" customWidth="1"/>
    <col min="13" max="13" width="9.7109375" customWidth="1"/>
    <col min="14" max="15" width="11.42578125" customWidth="1"/>
    <col min="16" max="16" width="9.7109375" customWidth="1"/>
    <col min="17" max="17" width="11.42578125" customWidth="1"/>
    <col min="18" max="18" width="9.28515625" customWidth="1"/>
    <col min="19" max="19" width="11.42578125" customWidth="1"/>
    <col min="20" max="20" width="52.5703125" customWidth="1"/>
    <col min="21" max="22" width="11.42578125" customWidth="1"/>
    <col min="23" max="23" width="10.85546875" customWidth="1"/>
    <col min="24" max="24" width="10.5703125" hidden="1" customWidth="1"/>
    <col min="25" max="25" width="9.140625" hidden="1" customWidth="1"/>
    <col min="26" max="26" width="11" hidden="1" customWidth="1"/>
    <col min="27" max="27" width="11.42578125" hidden="1" customWidth="1"/>
    <col min="28" max="28" width="11.85546875" hidden="1" customWidth="1"/>
    <col min="29" max="29" width="9.7109375" hidden="1" customWidth="1"/>
    <col min="30" max="30" width="8.7109375" hidden="1" customWidth="1"/>
    <col min="31" max="32" width="11.140625" customWidth="1"/>
    <col min="33" max="33" width="11" customWidth="1"/>
    <col min="34" max="34" width="10.85546875" customWidth="1"/>
    <col min="35" max="35" width="9.42578125" customWidth="1"/>
    <col min="36" max="36" width="11" customWidth="1"/>
    <col min="38" max="38" width="11.42578125" customWidth="1"/>
  </cols>
  <sheetData>
    <row r="1" spans="1:38" x14ac:dyDescent="0.2">
      <c r="U1" s="15"/>
      <c r="X1" t="s">
        <v>80</v>
      </c>
      <c r="AG1" s="15"/>
      <c r="AL1" s="15" t="s">
        <v>13</v>
      </c>
    </row>
    <row r="2" spans="1:38" x14ac:dyDescent="0.2">
      <c r="A2" s="48" t="s">
        <v>77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</row>
    <row r="3" spans="1:38" x14ac:dyDescent="0.2">
      <c r="V3" s="15"/>
      <c r="AG3" s="14"/>
      <c r="AL3" s="14" t="s">
        <v>6</v>
      </c>
    </row>
    <row r="4" spans="1:38" ht="12.75" customHeight="1" x14ac:dyDescent="0.2">
      <c r="A4" s="51" t="s">
        <v>0</v>
      </c>
      <c r="B4" s="43" t="s">
        <v>75</v>
      </c>
      <c r="C4" s="44"/>
      <c r="D4" s="45"/>
      <c r="E4" s="41" t="s">
        <v>78</v>
      </c>
      <c r="F4" s="42"/>
      <c r="G4" s="43" t="s">
        <v>79</v>
      </c>
      <c r="H4" s="44"/>
      <c r="I4" s="45"/>
      <c r="J4" s="41" t="s">
        <v>78</v>
      </c>
      <c r="K4" s="42"/>
      <c r="L4" s="43" t="s">
        <v>86</v>
      </c>
      <c r="M4" s="44"/>
      <c r="N4" s="45"/>
      <c r="O4" s="41" t="s">
        <v>78</v>
      </c>
      <c r="P4" s="42"/>
      <c r="Q4" s="43" t="s">
        <v>87</v>
      </c>
      <c r="R4" s="44"/>
      <c r="S4" s="45"/>
      <c r="T4" s="52" t="s">
        <v>1</v>
      </c>
      <c r="U4" s="43" t="s">
        <v>75</v>
      </c>
      <c r="V4" s="44"/>
      <c r="W4" s="45"/>
      <c r="X4" s="41" t="s">
        <v>78</v>
      </c>
      <c r="Y4" s="42"/>
      <c r="Z4" s="43" t="s">
        <v>79</v>
      </c>
      <c r="AA4" s="44"/>
      <c r="AB4" s="45"/>
      <c r="AC4" s="41" t="s">
        <v>78</v>
      </c>
      <c r="AD4" s="42"/>
      <c r="AE4" s="43" t="str">
        <f>+L4</f>
        <v>9/2024.(X.24.) önk.rendelet mód. ei.</v>
      </c>
      <c r="AF4" s="44"/>
      <c r="AG4" s="45"/>
      <c r="AH4" s="41" t="s">
        <v>78</v>
      </c>
      <c r="AI4" s="42"/>
      <c r="AJ4" s="43" t="str">
        <f>+Q4</f>
        <v>9/2025.(V.22.) önk.rendelet mód. ei.</v>
      </c>
      <c r="AK4" s="44"/>
      <c r="AL4" s="45"/>
    </row>
    <row r="5" spans="1:38" ht="12.75" customHeight="1" x14ac:dyDescent="0.2">
      <c r="A5" s="51"/>
      <c r="B5" s="46" t="s">
        <v>9</v>
      </c>
      <c r="C5" s="46" t="s">
        <v>10</v>
      </c>
      <c r="D5" s="46" t="s">
        <v>76</v>
      </c>
      <c r="E5" s="46" t="s">
        <v>9</v>
      </c>
      <c r="F5" s="46" t="s">
        <v>10</v>
      </c>
      <c r="G5" s="46" t="s">
        <v>9</v>
      </c>
      <c r="H5" s="46" t="s">
        <v>10</v>
      </c>
      <c r="I5" s="46" t="s">
        <v>76</v>
      </c>
      <c r="J5" s="46" t="s">
        <v>9</v>
      </c>
      <c r="K5" s="46" t="s">
        <v>10</v>
      </c>
      <c r="L5" s="46" t="s">
        <v>9</v>
      </c>
      <c r="M5" s="46" t="s">
        <v>10</v>
      </c>
      <c r="N5" s="46" t="s">
        <v>76</v>
      </c>
      <c r="O5" s="46" t="s">
        <v>9</v>
      </c>
      <c r="P5" s="46" t="s">
        <v>10</v>
      </c>
      <c r="Q5" s="46" t="s">
        <v>9</v>
      </c>
      <c r="R5" s="46" t="s">
        <v>10</v>
      </c>
      <c r="S5" s="46" t="s">
        <v>76</v>
      </c>
      <c r="T5" s="53"/>
      <c r="U5" s="46" t="s">
        <v>9</v>
      </c>
      <c r="V5" s="49" t="s">
        <v>10</v>
      </c>
      <c r="W5" s="46" t="s">
        <v>74</v>
      </c>
      <c r="X5" s="46" t="s">
        <v>9</v>
      </c>
      <c r="Y5" s="46" t="s">
        <v>10</v>
      </c>
      <c r="Z5" s="46" t="s">
        <v>9</v>
      </c>
      <c r="AA5" s="46" t="s">
        <v>10</v>
      </c>
      <c r="AB5" s="46" t="s">
        <v>76</v>
      </c>
      <c r="AC5" s="46" t="s">
        <v>9</v>
      </c>
      <c r="AD5" s="46" t="s">
        <v>10</v>
      </c>
      <c r="AE5" s="46" t="s">
        <v>9</v>
      </c>
      <c r="AF5" s="46" t="s">
        <v>10</v>
      </c>
      <c r="AG5" s="46" t="s">
        <v>76</v>
      </c>
      <c r="AH5" s="46" t="s">
        <v>9</v>
      </c>
      <c r="AI5" s="46" t="s">
        <v>10</v>
      </c>
      <c r="AJ5" s="46" t="s">
        <v>9</v>
      </c>
      <c r="AK5" s="46" t="s">
        <v>10</v>
      </c>
      <c r="AL5" s="46" t="s">
        <v>76</v>
      </c>
    </row>
    <row r="6" spans="1:38" ht="25.5" customHeight="1" x14ac:dyDescent="0.2">
      <c r="A6" s="51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54"/>
      <c r="U6" s="47"/>
      <c r="V6" s="50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</row>
    <row r="7" spans="1:38" x14ac:dyDescent="0.2">
      <c r="A7" s="24" t="s">
        <v>33</v>
      </c>
      <c r="B7" s="11">
        <f t="shared" ref="B7:N7" si="0">SUM(B8:B9)</f>
        <v>1971574</v>
      </c>
      <c r="C7" s="19">
        <f t="shared" si="0"/>
        <v>8164</v>
      </c>
      <c r="D7" s="11">
        <f t="shared" si="0"/>
        <v>1979738</v>
      </c>
      <c r="E7" s="11">
        <f t="shared" si="0"/>
        <v>363489</v>
      </c>
      <c r="F7" s="11">
        <f t="shared" si="0"/>
        <v>0</v>
      </c>
      <c r="G7" s="11">
        <f t="shared" si="0"/>
        <v>2335063</v>
      </c>
      <c r="H7" s="11">
        <f t="shared" si="0"/>
        <v>8164</v>
      </c>
      <c r="I7" s="11">
        <f t="shared" si="0"/>
        <v>2343227</v>
      </c>
      <c r="J7" s="11">
        <f t="shared" si="0"/>
        <v>41411</v>
      </c>
      <c r="K7" s="11">
        <f t="shared" si="0"/>
        <v>344</v>
      </c>
      <c r="L7" s="11">
        <f t="shared" si="0"/>
        <v>2376474</v>
      </c>
      <c r="M7" s="11">
        <f t="shared" si="0"/>
        <v>8508</v>
      </c>
      <c r="N7" s="11">
        <f t="shared" si="0"/>
        <v>2384982</v>
      </c>
      <c r="O7" s="11">
        <f t="shared" ref="O7:S7" si="1">SUM(O8:O9)</f>
        <v>158953</v>
      </c>
      <c r="P7" s="11">
        <f t="shared" si="1"/>
        <v>-284</v>
      </c>
      <c r="Q7" s="11">
        <f t="shared" si="1"/>
        <v>2535427</v>
      </c>
      <c r="R7" s="11">
        <f t="shared" si="1"/>
        <v>8224</v>
      </c>
      <c r="S7" s="11">
        <f t="shared" si="1"/>
        <v>2543651</v>
      </c>
      <c r="T7" s="8" t="s">
        <v>2</v>
      </c>
      <c r="U7" s="11">
        <v>2448656</v>
      </c>
      <c r="V7" s="11">
        <v>494129</v>
      </c>
      <c r="W7" s="11">
        <f>SUM(U7:V7)</f>
        <v>2942785</v>
      </c>
      <c r="X7" s="11">
        <v>145357</v>
      </c>
      <c r="Y7" s="11">
        <v>53156</v>
      </c>
      <c r="Z7" s="36">
        <f>+U7+X7</f>
        <v>2594013</v>
      </c>
      <c r="AA7" s="36">
        <f>+V7+Y7</f>
        <v>547285</v>
      </c>
      <c r="AB7" s="36">
        <f>+Z7+AA7</f>
        <v>3141298</v>
      </c>
      <c r="AC7" s="36">
        <v>111580</v>
      </c>
      <c r="AD7" s="36">
        <v>14143</v>
      </c>
      <c r="AE7" s="36">
        <f>+Z7+AC7</f>
        <v>2705593</v>
      </c>
      <c r="AF7" s="36">
        <f>+AA7+AD7</f>
        <v>561428</v>
      </c>
      <c r="AG7" s="36">
        <f>+AE7+AF7</f>
        <v>3267021</v>
      </c>
      <c r="AH7" s="36">
        <f>25988+2493</f>
        <v>28481</v>
      </c>
      <c r="AI7" s="36">
        <f>27237-2493</f>
        <v>24744</v>
      </c>
      <c r="AJ7" s="36">
        <f>+AE7+AH7</f>
        <v>2734074</v>
      </c>
      <c r="AK7" s="36">
        <f>+AF7+AI7</f>
        <v>586172</v>
      </c>
      <c r="AL7" s="36">
        <f>+AJ7+AK7</f>
        <v>3320246</v>
      </c>
    </row>
    <row r="8" spans="1:38" x14ac:dyDescent="0.2">
      <c r="A8" s="26" t="s">
        <v>35</v>
      </c>
      <c r="B8" s="13">
        <v>1707574</v>
      </c>
      <c r="C8" s="21"/>
      <c r="D8" s="13">
        <f>SUM(B8:C8)</f>
        <v>1707574</v>
      </c>
      <c r="E8" s="35">
        <v>326052</v>
      </c>
      <c r="F8" s="35"/>
      <c r="G8" s="35">
        <f>+B8+E8</f>
        <v>2033626</v>
      </c>
      <c r="H8" s="35">
        <f>+C8+F8</f>
        <v>0</v>
      </c>
      <c r="I8" s="35">
        <f>+G8+H8</f>
        <v>2033626</v>
      </c>
      <c r="J8" s="35">
        <v>37852</v>
      </c>
      <c r="K8" s="35"/>
      <c r="L8" s="35">
        <f>+G8+J8</f>
        <v>2071478</v>
      </c>
      <c r="M8" s="35">
        <f>+H8+K8</f>
        <v>0</v>
      </c>
      <c r="N8" s="35">
        <f>+L8+M8</f>
        <v>2071478</v>
      </c>
      <c r="O8" s="35">
        <v>127369</v>
      </c>
      <c r="P8" s="35"/>
      <c r="Q8" s="35">
        <f>+L8+O8</f>
        <v>2198847</v>
      </c>
      <c r="R8" s="35">
        <f>+M8+P8</f>
        <v>0</v>
      </c>
      <c r="S8" s="35">
        <f>+Q8+R8</f>
        <v>2198847</v>
      </c>
      <c r="T8" s="9"/>
      <c r="U8" s="2"/>
      <c r="V8" s="2"/>
      <c r="W8" s="1"/>
      <c r="X8" s="35"/>
      <c r="Y8" s="35"/>
      <c r="Z8" s="35"/>
      <c r="AA8" s="35"/>
      <c r="AB8" s="35"/>
      <c r="AC8" s="36"/>
      <c r="AD8" s="36"/>
      <c r="AE8" s="35"/>
      <c r="AF8" s="35"/>
      <c r="AG8" s="35"/>
      <c r="AH8" s="36"/>
      <c r="AI8" s="36"/>
      <c r="AJ8" s="35"/>
      <c r="AK8" s="35"/>
      <c r="AL8" s="35"/>
    </row>
    <row r="9" spans="1:38" x14ac:dyDescent="0.2">
      <c r="A9" s="23" t="s">
        <v>36</v>
      </c>
      <c r="B9" s="13">
        <v>264000</v>
      </c>
      <c r="C9" s="21">
        <v>8164</v>
      </c>
      <c r="D9" s="13">
        <f>SUM(B9:C9)</f>
        <v>272164</v>
      </c>
      <c r="E9" s="35">
        <v>37437</v>
      </c>
      <c r="F9" s="35"/>
      <c r="G9" s="35">
        <f t="shared" ref="G9:G48" si="2">+B9+E9</f>
        <v>301437</v>
      </c>
      <c r="H9" s="35">
        <f t="shared" ref="H9:H48" si="3">+C9+F9</f>
        <v>8164</v>
      </c>
      <c r="I9" s="35">
        <f t="shared" ref="I9:I48" si="4">+G9+H9</f>
        <v>309601</v>
      </c>
      <c r="J9" s="35">
        <v>3559</v>
      </c>
      <c r="K9" s="35">
        <v>344</v>
      </c>
      <c r="L9" s="35">
        <f t="shared" ref="L9" si="5">+G9+J9</f>
        <v>304996</v>
      </c>
      <c r="M9" s="35">
        <f t="shared" ref="M9" si="6">+H9+K9</f>
        <v>8508</v>
      </c>
      <c r="N9" s="35">
        <f t="shared" ref="N9" si="7">+L9+M9</f>
        <v>313504</v>
      </c>
      <c r="O9" s="35">
        <v>31584</v>
      </c>
      <c r="P9" s="35">
        <v>-284</v>
      </c>
      <c r="Q9" s="35">
        <f t="shared" ref="Q9" si="8">+L9+O9</f>
        <v>336580</v>
      </c>
      <c r="R9" s="35">
        <f t="shared" ref="R9" si="9">+M9+P9</f>
        <v>8224</v>
      </c>
      <c r="S9" s="35">
        <f t="shared" ref="S9" si="10">+Q9+R9</f>
        <v>344804</v>
      </c>
      <c r="T9" s="8" t="s">
        <v>11</v>
      </c>
      <c r="U9" s="2">
        <v>346559</v>
      </c>
      <c r="V9" s="2">
        <v>92204</v>
      </c>
      <c r="W9" s="2">
        <f>SUM(U9:V9)</f>
        <v>438763</v>
      </c>
      <c r="X9" s="36">
        <v>19838</v>
      </c>
      <c r="Y9" s="36">
        <v>8963</v>
      </c>
      <c r="Z9" s="36">
        <f>+U9+X9</f>
        <v>366397</v>
      </c>
      <c r="AA9" s="36">
        <f>+V9+Y9</f>
        <v>101167</v>
      </c>
      <c r="AB9" s="36">
        <f>+Z9+AA9</f>
        <v>467564</v>
      </c>
      <c r="AC9" s="36">
        <v>14594</v>
      </c>
      <c r="AD9" s="36">
        <v>1839</v>
      </c>
      <c r="AE9" s="36">
        <f>+Z9+AC9</f>
        <v>380991</v>
      </c>
      <c r="AF9" s="36">
        <f>+AA9+AD9</f>
        <v>103006</v>
      </c>
      <c r="AG9" s="36">
        <f>+AE9+AF9</f>
        <v>483997</v>
      </c>
      <c r="AH9" s="36">
        <f>1175+1046</f>
        <v>2221</v>
      </c>
      <c r="AI9" s="36">
        <f>-13420-1046</f>
        <v>-14466</v>
      </c>
      <c r="AJ9" s="36">
        <f>+AE9+AH9</f>
        <v>383212</v>
      </c>
      <c r="AK9" s="36">
        <f>+AF9+AI9</f>
        <v>88540</v>
      </c>
      <c r="AL9" s="36">
        <f>+AJ9+AK9</f>
        <v>471752</v>
      </c>
    </row>
    <row r="10" spans="1:38" x14ac:dyDescent="0.2">
      <c r="A10" s="23"/>
      <c r="B10" s="13"/>
      <c r="C10" s="21"/>
      <c r="D10" s="13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8"/>
      <c r="U10" s="2"/>
      <c r="V10" s="2"/>
      <c r="W10" s="2"/>
      <c r="X10" s="35"/>
      <c r="Y10" s="35"/>
      <c r="Z10" s="35"/>
      <c r="AA10" s="35"/>
      <c r="AB10" s="35"/>
      <c r="AC10" s="36"/>
      <c r="AD10" s="36"/>
      <c r="AE10" s="35"/>
      <c r="AF10" s="35"/>
      <c r="AG10" s="35"/>
      <c r="AH10" s="36"/>
      <c r="AI10" s="36"/>
      <c r="AJ10" s="35"/>
      <c r="AK10" s="35"/>
      <c r="AL10" s="35"/>
    </row>
    <row r="11" spans="1:38" x14ac:dyDescent="0.2">
      <c r="A11" s="24"/>
      <c r="B11" s="2"/>
      <c r="C11" s="19"/>
      <c r="D11" s="2"/>
      <c r="E11" s="36"/>
      <c r="F11" s="36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8" t="s">
        <v>21</v>
      </c>
      <c r="U11" s="2">
        <v>6225179</v>
      </c>
      <c r="V11" s="2">
        <v>404578</v>
      </c>
      <c r="W11" s="2">
        <f>SUM(U11:V11)</f>
        <v>6629757</v>
      </c>
      <c r="X11" s="36">
        <v>180992</v>
      </c>
      <c r="Y11" s="36">
        <v>3620</v>
      </c>
      <c r="Z11" s="36">
        <f t="shared" ref="Z11:AA13" si="11">+U11+X11</f>
        <v>6406171</v>
      </c>
      <c r="AA11" s="36">
        <f t="shared" si="11"/>
        <v>408198</v>
      </c>
      <c r="AB11" s="36">
        <f>+Z11+AA11</f>
        <v>6814369</v>
      </c>
      <c r="AC11" s="36">
        <v>23163</v>
      </c>
      <c r="AD11" s="36">
        <v>1583</v>
      </c>
      <c r="AE11" s="36">
        <f>+Z11+AC11</f>
        <v>6429334</v>
      </c>
      <c r="AF11" s="36">
        <f>+AA11+AD11</f>
        <v>409781</v>
      </c>
      <c r="AG11" s="36">
        <f>+AE11+AF11</f>
        <v>6839115</v>
      </c>
      <c r="AH11" s="36">
        <v>-4329749</v>
      </c>
      <c r="AI11" s="36">
        <v>-110738</v>
      </c>
      <c r="AJ11" s="36">
        <f>+AE11+AH11</f>
        <v>2099585</v>
      </c>
      <c r="AK11" s="36">
        <f>+AF11+AI11</f>
        <v>299043</v>
      </c>
      <c r="AL11" s="36">
        <f>+AJ11+AK11</f>
        <v>2398628</v>
      </c>
    </row>
    <row r="12" spans="1:38" x14ac:dyDescent="0.2">
      <c r="A12" s="24" t="s">
        <v>34</v>
      </c>
      <c r="B12" s="2">
        <f>SUM(B13:B14)</f>
        <v>1000</v>
      </c>
      <c r="C12" s="2">
        <f>SUM(C13:C14)</f>
        <v>0</v>
      </c>
      <c r="D12" s="2">
        <f>SUM(D13:D14)</f>
        <v>1000</v>
      </c>
      <c r="E12" s="2">
        <f t="shared" ref="E12:N12" si="12">SUM(E13:E14)</f>
        <v>0</v>
      </c>
      <c r="F12" s="2">
        <f t="shared" si="12"/>
        <v>0</v>
      </c>
      <c r="G12" s="2">
        <f t="shared" si="12"/>
        <v>1000</v>
      </c>
      <c r="H12" s="2">
        <f t="shared" si="12"/>
        <v>0</v>
      </c>
      <c r="I12" s="2">
        <f t="shared" si="12"/>
        <v>1000</v>
      </c>
      <c r="J12" s="2">
        <f t="shared" si="12"/>
        <v>0</v>
      </c>
      <c r="K12" s="2">
        <f t="shared" si="12"/>
        <v>0</v>
      </c>
      <c r="L12" s="2">
        <f t="shared" si="12"/>
        <v>1000</v>
      </c>
      <c r="M12" s="2">
        <f t="shared" si="12"/>
        <v>0</v>
      </c>
      <c r="N12" s="2">
        <f t="shared" si="12"/>
        <v>1000</v>
      </c>
      <c r="O12" s="2">
        <f t="shared" ref="O12:S12" si="13">SUM(O13:O14)</f>
        <v>311239</v>
      </c>
      <c r="P12" s="2">
        <f t="shared" si="13"/>
        <v>0</v>
      </c>
      <c r="Q12" s="2">
        <f t="shared" si="13"/>
        <v>312239</v>
      </c>
      <c r="R12" s="2">
        <f t="shared" si="13"/>
        <v>0</v>
      </c>
      <c r="S12" s="2">
        <f t="shared" si="13"/>
        <v>312239</v>
      </c>
      <c r="T12" s="31" t="s">
        <v>84</v>
      </c>
      <c r="U12" s="20">
        <v>2529978</v>
      </c>
      <c r="V12" s="20"/>
      <c r="W12" s="20">
        <f>SUM(U12:V12)</f>
        <v>2529978</v>
      </c>
      <c r="X12" s="36"/>
      <c r="Y12" s="36"/>
      <c r="Z12" s="39">
        <f t="shared" si="11"/>
        <v>2529978</v>
      </c>
      <c r="AA12" s="39">
        <f t="shared" si="11"/>
        <v>0</v>
      </c>
      <c r="AB12" s="39">
        <f>+Z12+AA12</f>
        <v>2529978</v>
      </c>
      <c r="AC12" s="36"/>
      <c r="AD12" s="36"/>
      <c r="AE12" s="39">
        <f t="shared" ref="AE12:AE13" si="14">+Z12+AC12</f>
        <v>2529978</v>
      </c>
      <c r="AF12" s="39">
        <f t="shared" ref="AF12:AF13" si="15">+AA12+AD12</f>
        <v>0</v>
      </c>
      <c r="AG12" s="39">
        <f t="shared" ref="AG12:AG13" si="16">+AE12+AF12</f>
        <v>2529978</v>
      </c>
      <c r="AH12" s="39">
        <v>-2494000</v>
      </c>
      <c r="AI12" s="39"/>
      <c r="AJ12" s="39">
        <f t="shared" ref="AJ12:AJ13" si="17">+AE12+AH12</f>
        <v>35978</v>
      </c>
      <c r="AK12" s="39">
        <f t="shared" ref="AK12:AK13" si="18">+AF12+AI12</f>
        <v>0</v>
      </c>
      <c r="AL12" s="39">
        <f t="shared" ref="AL12:AL13" si="19">+AJ12+AK12</f>
        <v>35978</v>
      </c>
    </row>
    <row r="13" spans="1:38" x14ac:dyDescent="0.2">
      <c r="A13" s="23" t="s">
        <v>37</v>
      </c>
      <c r="B13" s="13"/>
      <c r="C13" s="21"/>
      <c r="D13" s="13">
        <f>SUM(B13:C13)</f>
        <v>0</v>
      </c>
      <c r="E13" s="35"/>
      <c r="F13" s="35"/>
      <c r="G13" s="35">
        <f t="shared" si="2"/>
        <v>0</v>
      </c>
      <c r="H13" s="35">
        <f t="shared" si="3"/>
        <v>0</v>
      </c>
      <c r="I13" s="35">
        <f t="shared" si="4"/>
        <v>0</v>
      </c>
      <c r="J13" s="35"/>
      <c r="K13" s="35"/>
      <c r="L13" s="35">
        <f t="shared" ref="L13" si="20">+G13+J13</f>
        <v>0</v>
      </c>
      <c r="M13" s="35">
        <f t="shared" ref="M13" si="21">+H13+K13</f>
        <v>0</v>
      </c>
      <c r="N13" s="35">
        <f t="shared" ref="N13" si="22">+L13+M13</f>
        <v>0</v>
      </c>
      <c r="O13" s="35"/>
      <c r="P13" s="35"/>
      <c r="Q13" s="35">
        <f t="shared" ref="Q13:Q14" si="23">+L13+O13</f>
        <v>0</v>
      </c>
      <c r="R13" s="35">
        <f t="shared" ref="R13:R14" si="24">+M13+P13</f>
        <v>0</v>
      </c>
      <c r="S13" s="35">
        <f t="shared" ref="S13:S14" si="25">+Q13+R13</f>
        <v>0</v>
      </c>
      <c r="T13" s="31" t="s">
        <v>85</v>
      </c>
      <c r="U13" s="20">
        <v>148206</v>
      </c>
      <c r="V13" s="13"/>
      <c r="W13" s="20">
        <f>SUM(U13:V13)</f>
        <v>148206</v>
      </c>
      <c r="X13" s="35"/>
      <c r="Y13" s="35"/>
      <c r="Z13" s="39">
        <f t="shared" si="11"/>
        <v>148206</v>
      </c>
      <c r="AA13" s="39">
        <f t="shared" si="11"/>
        <v>0</v>
      </c>
      <c r="AB13" s="39">
        <f>+Z13+AA13</f>
        <v>148206</v>
      </c>
      <c r="AC13" s="35">
        <v>2845</v>
      </c>
      <c r="AD13" s="35"/>
      <c r="AE13" s="39">
        <f t="shared" si="14"/>
        <v>151051</v>
      </c>
      <c r="AF13" s="39">
        <f t="shared" si="15"/>
        <v>0</v>
      </c>
      <c r="AG13" s="39">
        <f t="shared" si="16"/>
        <v>151051</v>
      </c>
      <c r="AH13" s="39">
        <v>84035</v>
      </c>
      <c r="AI13" s="39"/>
      <c r="AJ13" s="39">
        <f t="shared" si="17"/>
        <v>235086</v>
      </c>
      <c r="AK13" s="39">
        <f t="shared" si="18"/>
        <v>0</v>
      </c>
      <c r="AL13" s="39">
        <f t="shared" si="19"/>
        <v>235086</v>
      </c>
    </row>
    <row r="14" spans="1:38" x14ac:dyDescent="0.2">
      <c r="A14" s="23" t="s">
        <v>69</v>
      </c>
      <c r="B14" s="13">
        <v>1000</v>
      </c>
      <c r="C14" s="21"/>
      <c r="D14" s="13">
        <f>SUM(B14:C14)</f>
        <v>1000</v>
      </c>
      <c r="E14" s="35"/>
      <c r="F14" s="35"/>
      <c r="G14" s="35">
        <f t="shared" si="2"/>
        <v>1000</v>
      </c>
      <c r="H14" s="35">
        <f t="shared" si="3"/>
        <v>0</v>
      </c>
      <c r="I14" s="35">
        <f t="shared" si="4"/>
        <v>1000</v>
      </c>
      <c r="J14" s="35"/>
      <c r="K14" s="35"/>
      <c r="L14" s="35">
        <f t="shared" ref="L14" si="26">+G14+J14</f>
        <v>1000</v>
      </c>
      <c r="M14" s="35">
        <f t="shared" ref="M14" si="27">+H14+K14</f>
        <v>0</v>
      </c>
      <c r="N14" s="35">
        <f t="shared" ref="N14" si="28">+L14+M14</f>
        <v>1000</v>
      </c>
      <c r="O14" s="35">
        <v>311239</v>
      </c>
      <c r="P14" s="35"/>
      <c r="Q14" s="35">
        <f t="shared" si="23"/>
        <v>312239</v>
      </c>
      <c r="R14" s="35">
        <f t="shared" si="24"/>
        <v>0</v>
      </c>
      <c r="S14" s="35">
        <f t="shared" si="25"/>
        <v>312239</v>
      </c>
      <c r="T14" s="31"/>
      <c r="U14" s="13"/>
      <c r="V14" s="13"/>
      <c r="W14" s="20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</row>
    <row r="15" spans="1:38" x14ac:dyDescent="0.2">
      <c r="A15" s="23"/>
      <c r="B15" s="13"/>
      <c r="C15" s="21"/>
      <c r="D15" s="13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8"/>
      <c r="U15" s="2"/>
      <c r="V15" s="2"/>
      <c r="W15" s="1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</row>
    <row r="16" spans="1:38" x14ac:dyDescent="0.2">
      <c r="A16" s="24" t="s">
        <v>20</v>
      </c>
      <c r="B16" s="2">
        <f t="shared" ref="B16:N16" si="29">SUM(B17:B26)</f>
        <v>8172525</v>
      </c>
      <c r="C16" s="2">
        <f t="shared" si="29"/>
        <v>0</v>
      </c>
      <c r="D16" s="2">
        <f t="shared" si="29"/>
        <v>8172525</v>
      </c>
      <c r="E16" s="2">
        <f t="shared" si="29"/>
        <v>0</v>
      </c>
      <c r="F16" s="2">
        <f t="shared" si="29"/>
        <v>0</v>
      </c>
      <c r="G16" s="2">
        <f t="shared" si="29"/>
        <v>8172525</v>
      </c>
      <c r="H16" s="2">
        <f t="shared" si="29"/>
        <v>0</v>
      </c>
      <c r="I16" s="2">
        <f t="shared" si="29"/>
        <v>8172525</v>
      </c>
      <c r="J16" s="2">
        <f t="shared" si="29"/>
        <v>0</v>
      </c>
      <c r="K16" s="2">
        <f t="shared" si="29"/>
        <v>0</v>
      </c>
      <c r="L16" s="2">
        <f t="shared" si="29"/>
        <v>8172525</v>
      </c>
      <c r="M16" s="2">
        <f t="shared" si="29"/>
        <v>0</v>
      </c>
      <c r="N16" s="2">
        <f t="shared" si="29"/>
        <v>8172525</v>
      </c>
      <c r="O16" s="2">
        <f t="shared" ref="O16:S16" si="30">SUM(O17:O26)</f>
        <v>4410773</v>
      </c>
      <c r="P16" s="2">
        <f t="shared" si="30"/>
        <v>0</v>
      </c>
      <c r="Q16" s="2">
        <f t="shared" si="30"/>
        <v>12583298</v>
      </c>
      <c r="R16" s="2">
        <f t="shared" si="30"/>
        <v>0</v>
      </c>
      <c r="S16" s="2">
        <f t="shared" si="30"/>
        <v>12583298</v>
      </c>
      <c r="T16" s="8" t="s">
        <v>22</v>
      </c>
      <c r="U16" s="2">
        <v>16500</v>
      </c>
      <c r="V16" s="2">
        <v>52549</v>
      </c>
      <c r="W16" s="2">
        <f>SUM(U16:V16)</f>
        <v>69049</v>
      </c>
      <c r="X16" s="36"/>
      <c r="Y16" s="36"/>
      <c r="Z16" s="36">
        <f>+U16+X16</f>
        <v>16500</v>
      </c>
      <c r="AA16" s="36">
        <f>+V16+Y16</f>
        <v>52549</v>
      </c>
      <c r="AB16" s="36">
        <f>+Z16+AA16</f>
        <v>69049</v>
      </c>
      <c r="AC16" s="36">
        <v>0</v>
      </c>
      <c r="AD16" s="36">
        <v>0</v>
      </c>
      <c r="AE16" s="36">
        <f>+Z16+AC16</f>
        <v>16500</v>
      </c>
      <c r="AF16" s="36">
        <f>+AA16+AD16</f>
        <v>52549</v>
      </c>
      <c r="AG16" s="36">
        <f>+AE16+AF16</f>
        <v>69049</v>
      </c>
      <c r="AH16" s="36">
        <v>0</v>
      </c>
      <c r="AI16" s="36">
        <v>-9000</v>
      </c>
      <c r="AJ16" s="36">
        <f>+AE16+AH16</f>
        <v>16500</v>
      </c>
      <c r="AK16" s="36">
        <f>+AF16+AI16</f>
        <v>43549</v>
      </c>
      <c r="AL16" s="36">
        <f>+AJ16+AK16</f>
        <v>60049</v>
      </c>
    </row>
    <row r="17" spans="1:38" x14ac:dyDescent="0.2">
      <c r="A17" s="23" t="s">
        <v>43</v>
      </c>
      <c r="B17" s="13">
        <v>25</v>
      </c>
      <c r="C17" s="21"/>
      <c r="D17" s="13">
        <f>SUM(B17:C17)</f>
        <v>25</v>
      </c>
      <c r="E17" s="21"/>
      <c r="F17" s="13"/>
      <c r="G17" s="35">
        <f t="shared" si="2"/>
        <v>25</v>
      </c>
      <c r="H17" s="35">
        <f t="shared" si="3"/>
        <v>0</v>
      </c>
      <c r="I17" s="35">
        <f t="shared" si="4"/>
        <v>25</v>
      </c>
      <c r="J17" s="13"/>
      <c r="K17" s="13"/>
      <c r="L17" s="35">
        <f t="shared" ref="L17" si="31">+G17+J17</f>
        <v>25</v>
      </c>
      <c r="M17" s="35">
        <f t="shared" ref="M17" si="32">+H17+K17</f>
        <v>0</v>
      </c>
      <c r="N17" s="35">
        <f t="shared" ref="N17" si="33">+L17+M17</f>
        <v>25</v>
      </c>
      <c r="O17" s="13"/>
      <c r="P17" s="13"/>
      <c r="Q17" s="35">
        <f t="shared" ref="Q17:Q25" si="34">+L17+O17</f>
        <v>25</v>
      </c>
      <c r="R17" s="35">
        <f t="shared" ref="R17:R25" si="35">+M17+P17</f>
        <v>0</v>
      </c>
      <c r="S17" s="35">
        <f t="shared" ref="S17:S25" si="36">+Q17+R17</f>
        <v>25</v>
      </c>
      <c r="U17" s="13"/>
      <c r="V17" s="13"/>
      <c r="W17" s="1"/>
      <c r="X17" s="21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2">
      <c r="A18" s="23" t="s">
        <v>38</v>
      </c>
      <c r="B18" s="13">
        <v>380000</v>
      </c>
      <c r="C18" s="21"/>
      <c r="D18" s="13">
        <f t="shared" ref="D18:D29" si="37">SUM(B18:C18)</f>
        <v>380000</v>
      </c>
      <c r="E18" s="21"/>
      <c r="F18" s="13"/>
      <c r="G18" s="35">
        <f t="shared" si="2"/>
        <v>380000</v>
      </c>
      <c r="H18" s="35">
        <f t="shared" si="3"/>
        <v>0</v>
      </c>
      <c r="I18" s="35">
        <f t="shared" si="4"/>
        <v>380000</v>
      </c>
      <c r="J18" s="13"/>
      <c r="K18" s="13"/>
      <c r="L18" s="35">
        <f t="shared" ref="L18:L25" si="38">+G18+J18</f>
        <v>380000</v>
      </c>
      <c r="M18" s="35">
        <f t="shared" ref="M18:M25" si="39">+H18+K18</f>
        <v>0</v>
      </c>
      <c r="N18" s="35">
        <f t="shared" ref="N18:N25" si="40">+L18+M18</f>
        <v>380000</v>
      </c>
      <c r="O18" s="13">
        <v>31032</v>
      </c>
      <c r="P18" s="13"/>
      <c r="Q18" s="35">
        <f t="shared" si="34"/>
        <v>411032</v>
      </c>
      <c r="R18" s="35">
        <f t="shared" si="35"/>
        <v>0</v>
      </c>
      <c r="S18" s="35">
        <f t="shared" si="36"/>
        <v>411032</v>
      </c>
      <c r="T18" s="16" t="s">
        <v>23</v>
      </c>
      <c r="U18" s="2">
        <f t="shared" ref="U18:AG18" si="41">SUM(U19:U23)</f>
        <v>3603041</v>
      </c>
      <c r="V18" s="2">
        <f t="shared" si="41"/>
        <v>1713565</v>
      </c>
      <c r="W18" s="2">
        <f t="shared" si="41"/>
        <v>5316606</v>
      </c>
      <c r="X18" s="2">
        <f t="shared" si="41"/>
        <v>8230</v>
      </c>
      <c r="Y18" s="2">
        <f t="shared" si="41"/>
        <v>125555</v>
      </c>
      <c r="Z18" s="2">
        <f t="shared" si="41"/>
        <v>3611271</v>
      </c>
      <c r="AA18" s="2">
        <f t="shared" si="41"/>
        <v>1839120</v>
      </c>
      <c r="AB18" s="2">
        <f t="shared" si="41"/>
        <v>5450391</v>
      </c>
      <c r="AC18" s="2">
        <f t="shared" si="41"/>
        <v>157570</v>
      </c>
      <c r="AD18" s="2">
        <f t="shared" si="41"/>
        <v>600781</v>
      </c>
      <c r="AE18" s="2">
        <f t="shared" si="41"/>
        <v>3768841</v>
      </c>
      <c r="AF18" s="2">
        <f t="shared" si="41"/>
        <v>2439901</v>
      </c>
      <c r="AG18" s="2">
        <f t="shared" si="41"/>
        <v>6208742</v>
      </c>
      <c r="AH18" s="2">
        <f t="shared" ref="AH18:AL18" si="42">SUM(AH19:AH23)</f>
        <v>93215</v>
      </c>
      <c r="AI18" s="2">
        <f t="shared" si="42"/>
        <v>-235141</v>
      </c>
      <c r="AJ18" s="2">
        <f t="shared" si="42"/>
        <v>3862056</v>
      </c>
      <c r="AK18" s="2">
        <f t="shared" si="42"/>
        <v>2204760</v>
      </c>
      <c r="AL18" s="2">
        <f t="shared" si="42"/>
        <v>6066816</v>
      </c>
    </row>
    <row r="19" spans="1:38" x14ac:dyDescent="0.2">
      <c r="A19" s="23" t="s">
        <v>39</v>
      </c>
      <c r="B19" s="13">
        <v>285000</v>
      </c>
      <c r="C19" s="21"/>
      <c r="D19" s="13">
        <f t="shared" si="37"/>
        <v>285000</v>
      </c>
      <c r="E19" s="21"/>
      <c r="F19" s="13"/>
      <c r="G19" s="35">
        <f t="shared" si="2"/>
        <v>285000</v>
      </c>
      <c r="H19" s="35">
        <f t="shared" si="3"/>
        <v>0</v>
      </c>
      <c r="I19" s="35">
        <f t="shared" si="4"/>
        <v>285000</v>
      </c>
      <c r="J19" s="13"/>
      <c r="K19" s="13"/>
      <c r="L19" s="35">
        <f t="shared" si="38"/>
        <v>285000</v>
      </c>
      <c r="M19" s="35">
        <f t="shared" si="39"/>
        <v>0</v>
      </c>
      <c r="N19" s="35">
        <f t="shared" si="40"/>
        <v>285000</v>
      </c>
      <c r="O19" s="13">
        <v>13744</v>
      </c>
      <c r="P19" s="13"/>
      <c r="Q19" s="35">
        <f t="shared" si="34"/>
        <v>298744</v>
      </c>
      <c r="R19" s="35">
        <f t="shared" si="35"/>
        <v>0</v>
      </c>
      <c r="S19" s="35">
        <f t="shared" si="36"/>
        <v>298744</v>
      </c>
      <c r="T19" t="s">
        <v>68</v>
      </c>
      <c r="U19" s="13">
        <v>1794976</v>
      </c>
      <c r="V19" s="13"/>
      <c r="W19" s="17">
        <f>SUM(U19:V19)</f>
        <v>1794976</v>
      </c>
      <c r="X19" s="21"/>
      <c r="Y19" s="13"/>
      <c r="Z19" s="38">
        <f t="shared" ref="Z19:AA23" si="43">+U19+X19</f>
        <v>1794976</v>
      </c>
      <c r="AA19" s="38">
        <f t="shared" si="43"/>
        <v>0</v>
      </c>
      <c r="AB19" s="38">
        <f>+Z19+AA19</f>
        <v>1794976</v>
      </c>
      <c r="AC19" s="13"/>
      <c r="AD19" s="13"/>
      <c r="AE19" s="38">
        <f>+Z19+AC19</f>
        <v>1794976</v>
      </c>
      <c r="AF19" s="38">
        <f>+AA19+AD19</f>
        <v>0</v>
      </c>
      <c r="AG19" s="38">
        <f>+AE19+AF19</f>
        <v>1794976</v>
      </c>
      <c r="AH19" s="13">
        <v>24954</v>
      </c>
      <c r="AI19" s="13"/>
      <c r="AJ19" s="38">
        <f>+AE19+AH19</f>
        <v>1819930</v>
      </c>
      <c r="AK19" s="38">
        <f>+AF19+AI19</f>
        <v>0</v>
      </c>
      <c r="AL19" s="38">
        <f>+AJ19+AK19</f>
        <v>1819930</v>
      </c>
    </row>
    <row r="20" spans="1:38" x14ac:dyDescent="0.2">
      <c r="A20" s="23" t="s">
        <v>40</v>
      </c>
      <c r="B20" s="13">
        <v>7500000</v>
      </c>
      <c r="C20" s="21"/>
      <c r="D20" s="13">
        <f t="shared" si="37"/>
        <v>7500000</v>
      </c>
      <c r="E20" s="35"/>
      <c r="F20" s="13"/>
      <c r="G20" s="35">
        <f t="shared" si="2"/>
        <v>7500000</v>
      </c>
      <c r="H20" s="35">
        <f t="shared" si="3"/>
        <v>0</v>
      </c>
      <c r="I20" s="35">
        <f t="shared" si="4"/>
        <v>7500000</v>
      </c>
      <c r="J20" s="35"/>
      <c r="K20" s="35"/>
      <c r="L20" s="35">
        <f t="shared" si="38"/>
        <v>7500000</v>
      </c>
      <c r="M20" s="35">
        <f t="shared" si="39"/>
        <v>0</v>
      </c>
      <c r="N20" s="35">
        <f t="shared" si="40"/>
        <v>7500000</v>
      </c>
      <c r="O20" s="35">
        <v>4347126</v>
      </c>
      <c r="P20" s="35"/>
      <c r="Q20" s="35">
        <f t="shared" si="34"/>
        <v>11847126</v>
      </c>
      <c r="R20" s="35">
        <f t="shared" si="35"/>
        <v>0</v>
      </c>
      <c r="S20" s="35">
        <f t="shared" si="36"/>
        <v>11847126</v>
      </c>
      <c r="T20" s="9" t="s">
        <v>28</v>
      </c>
      <c r="U20" s="13">
        <v>10316</v>
      </c>
      <c r="V20" s="13">
        <v>82501</v>
      </c>
      <c r="W20" s="17">
        <f>SUM(U20:V20)</f>
        <v>92817</v>
      </c>
      <c r="X20" s="35">
        <v>1900</v>
      </c>
      <c r="Y20" s="13">
        <v>10652</v>
      </c>
      <c r="Z20" s="38">
        <f t="shared" si="43"/>
        <v>12216</v>
      </c>
      <c r="AA20" s="38">
        <f t="shared" si="43"/>
        <v>93153</v>
      </c>
      <c r="AB20" s="38">
        <f>+Z20+AA20</f>
        <v>105369</v>
      </c>
      <c r="AC20" s="35">
        <v>2539</v>
      </c>
      <c r="AD20" s="35"/>
      <c r="AE20" s="38">
        <f t="shared" ref="AE20:AE23" si="44">+Z20+AC20</f>
        <v>14755</v>
      </c>
      <c r="AF20" s="38">
        <f t="shared" ref="AF20:AF23" si="45">+AA20+AD20</f>
        <v>93153</v>
      </c>
      <c r="AG20" s="38">
        <f t="shared" ref="AG20:AG23" si="46">+AE20+AF20</f>
        <v>107908</v>
      </c>
      <c r="AH20" s="35">
        <v>1072</v>
      </c>
      <c r="AI20" s="35">
        <v>34046</v>
      </c>
      <c r="AJ20" s="38">
        <f t="shared" ref="AJ20:AJ23" si="47">+AE20+AH20</f>
        <v>15827</v>
      </c>
      <c r="AK20" s="38">
        <f t="shared" ref="AK20:AK23" si="48">+AF20+AI20</f>
        <v>127199</v>
      </c>
      <c r="AL20" s="38">
        <f t="shared" ref="AL20:AL23" si="49">+AJ20+AK20</f>
        <v>143026</v>
      </c>
    </row>
    <row r="21" spans="1:38" x14ac:dyDescent="0.2">
      <c r="A21" s="23" t="s">
        <v>41</v>
      </c>
      <c r="B21" s="13"/>
      <c r="C21" s="21"/>
      <c r="D21" s="13">
        <f t="shared" si="37"/>
        <v>0</v>
      </c>
      <c r="E21" s="21"/>
      <c r="F21" s="13"/>
      <c r="G21" s="35">
        <f t="shared" si="2"/>
        <v>0</v>
      </c>
      <c r="H21" s="35">
        <f t="shared" si="3"/>
        <v>0</v>
      </c>
      <c r="I21" s="35">
        <f t="shared" si="4"/>
        <v>0</v>
      </c>
      <c r="J21" s="13"/>
      <c r="K21" s="13"/>
      <c r="L21" s="35">
        <f t="shared" si="38"/>
        <v>0</v>
      </c>
      <c r="M21" s="35">
        <f t="shared" si="39"/>
        <v>0</v>
      </c>
      <c r="N21" s="35">
        <f t="shared" si="40"/>
        <v>0</v>
      </c>
      <c r="O21" s="13"/>
      <c r="P21" s="13"/>
      <c r="Q21" s="35">
        <f t="shared" si="34"/>
        <v>0</v>
      </c>
      <c r="R21" s="35">
        <f t="shared" si="35"/>
        <v>0</v>
      </c>
      <c r="S21" s="35">
        <f t="shared" si="36"/>
        <v>0</v>
      </c>
      <c r="T21" s="30" t="s">
        <v>64</v>
      </c>
      <c r="U21" s="17">
        <v>54500</v>
      </c>
      <c r="V21" s="17"/>
      <c r="W21" s="17">
        <f>SUM(U21:V21)</f>
        <v>54500</v>
      </c>
      <c r="X21" s="21"/>
      <c r="Y21" s="13"/>
      <c r="Z21" s="38">
        <f t="shared" si="43"/>
        <v>54500</v>
      </c>
      <c r="AA21" s="38">
        <f t="shared" si="43"/>
        <v>0</v>
      </c>
      <c r="AB21" s="38">
        <f>+Z21+AA21</f>
        <v>54500</v>
      </c>
      <c r="AC21" s="13"/>
      <c r="AD21" s="13"/>
      <c r="AE21" s="38">
        <f t="shared" si="44"/>
        <v>54500</v>
      </c>
      <c r="AF21" s="38">
        <f t="shared" si="45"/>
        <v>0</v>
      </c>
      <c r="AG21" s="38">
        <f t="shared" si="46"/>
        <v>54500</v>
      </c>
      <c r="AH21" s="13">
        <v>-54500</v>
      </c>
      <c r="AI21" s="13"/>
      <c r="AJ21" s="38">
        <f t="shared" si="47"/>
        <v>0</v>
      </c>
      <c r="AK21" s="38">
        <f t="shared" si="48"/>
        <v>0</v>
      </c>
      <c r="AL21" s="38">
        <f t="shared" si="49"/>
        <v>0</v>
      </c>
    </row>
    <row r="22" spans="1:38" x14ac:dyDescent="0.2">
      <c r="A22" s="23" t="s">
        <v>8</v>
      </c>
      <c r="B22" s="13">
        <v>1500</v>
      </c>
      <c r="C22" s="21"/>
      <c r="D22" s="13">
        <f t="shared" si="37"/>
        <v>1500</v>
      </c>
      <c r="E22" s="35"/>
      <c r="F22" s="13"/>
      <c r="G22" s="35">
        <f t="shared" si="2"/>
        <v>1500</v>
      </c>
      <c r="H22" s="35">
        <f t="shared" si="3"/>
        <v>0</v>
      </c>
      <c r="I22" s="35">
        <f t="shared" si="4"/>
        <v>1500</v>
      </c>
      <c r="J22" s="35"/>
      <c r="K22" s="35"/>
      <c r="L22" s="35">
        <f t="shared" si="38"/>
        <v>1500</v>
      </c>
      <c r="M22" s="35">
        <f t="shared" si="39"/>
        <v>0</v>
      </c>
      <c r="N22" s="35">
        <f t="shared" si="40"/>
        <v>1500</v>
      </c>
      <c r="O22" s="35">
        <v>977</v>
      </c>
      <c r="P22" s="35"/>
      <c r="Q22" s="35">
        <f t="shared" si="34"/>
        <v>2477</v>
      </c>
      <c r="R22" s="35">
        <f t="shared" si="35"/>
        <v>0</v>
      </c>
      <c r="S22" s="35">
        <f t="shared" si="36"/>
        <v>2477</v>
      </c>
      <c r="T22" s="9" t="s">
        <v>29</v>
      </c>
      <c r="U22" s="13">
        <v>1743249</v>
      </c>
      <c r="V22" s="13">
        <v>1631064</v>
      </c>
      <c r="W22" s="17">
        <f>SUM(U22:V22)</f>
        <v>3374313</v>
      </c>
      <c r="X22" s="35">
        <v>6330</v>
      </c>
      <c r="Y22" s="13">
        <v>114903</v>
      </c>
      <c r="Z22" s="38">
        <f t="shared" si="43"/>
        <v>1749579</v>
      </c>
      <c r="AA22" s="38">
        <f t="shared" si="43"/>
        <v>1745967</v>
      </c>
      <c r="AB22" s="38">
        <f>+Z22+AA22</f>
        <v>3495546</v>
      </c>
      <c r="AC22" s="35">
        <v>155031</v>
      </c>
      <c r="AD22" s="35">
        <v>266721</v>
      </c>
      <c r="AE22" s="38">
        <f t="shared" si="44"/>
        <v>1904610</v>
      </c>
      <c r="AF22" s="38">
        <f t="shared" si="45"/>
        <v>2012688</v>
      </c>
      <c r="AG22" s="38">
        <f t="shared" si="46"/>
        <v>3917298</v>
      </c>
      <c r="AH22" s="35">
        <v>121689</v>
      </c>
      <c r="AI22" s="35">
        <v>45756</v>
      </c>
      <c r="AJ22" s="38">
        <f t="shared" si="47"/>
        <v>2026299</v>
      </c>
      <c r="AK22" s="38">
        <f t="shared" si="48"/>
        <v>2058444</v>
      </c>
      <c r="AL22" s="38">
        <f t="shared" si="49"/>
        <v>4084743</v>
      </c>
    </row>
    <row r="23" spans="1:38" x14ac:dyDescent="0.2">
      <c r="A23" s="23" t="s">
        <v>42</v>
      </c>
      <c r="B23" s="13"/>
      <c r="C23" s="21"/>
      <c r="D23" s="13">
        <f t="shared" si="37"/>
        <v>0</v>
      </c>
      <c r="E23" s="35"/>
      <c r="F23" s="13"/>
      <c r="G23" s="35">
        <f t="shared" si="2"/>
        <v>0</v>
      </c>
      <c r="H23" s="35">
        <f t="shared" si="3"/>
        <v>0</v>
      </c>
      <c r="I23" s="35">
        <f t="shared" si="4"/>
        <v>0</v>
      </c>
      <c r="J23" s="35"/>
      <c r="K23" s="35"/>
      <c r="L23" s="35">
        <f t="shared" si="38"/>
        <v>0</v>
      </c>
      <c r="M23" s="35">
        <f t="shared" si="39"/>
        <v>0</v>
      </c>
      <c r="N23" s="35">
        <f t="shared" si="40"/>
        <v>0</v>
      </c>
      <c r="O23" s="35"/>
      <c r="P23" s="35"/>
      <c r="Q23" s="35">
        <f t="shared" si="34"/>
        <v>0</v>
      </c>
      <c r="R23" s="35">
        <f t="shared" si="35"/>
        <v>0</v>
      </c>
      <c r="S23" s="35">
        <f t="shared" si="36"/>
        <v>0</v>
      </c>
      <c r="T23" s="9" t="s">
        <v>73</v>
      </c>
      <c r="U23" s="13"/>
      <c r="V23" s="35"/>
      <c r="W23" s="17">
        <f>SUM(U23:V23)</f>
        <v>0</v>
      </c>
      <c r="X23" s="35"/>
      <c r="Y23" s="13"/>
      <c r="Z23" s="38">
        <f t="shared" si="43"/>
        <v>0</v>
      </c>
      <c r="AA23" s="38">
        <f t="shared" si="43"/>
        <v>0</v>
      </c>
      <c r="AB23" s="38">
        <f>+Z23+AA23</f>
        <v>0</v>
      </c>
      <c r="AC23" s="35"/>
      <c r="AD23" s="35">
        <v>334060</v>
      </c>
      <c r="AE23" s="38">
        <f t="shared" si="44"/>
        <v>0</v>
      </c>
      <c r="AF23" s="38">
        <f t="shared" si="45"/>
        <v>334060</v>
      </c>
      <c r="AG23" s="38">
        <f t="shared" si="46"/>
        <v>334060</v>
      </c>
      <c r="AH23" s="35"/>
      <c r="AI23" s="35">
        <v>-314943</v>
      </c>
      <c r="AJ23" s="38">
        <f t="shared" si="47"/>
        <v>0</v>
      </c>
      <c r="AK23" s="38">
        <f t="shared" si="48"/>
        <v>19117</v>
      </c>
      <c r="AL23" s="38">
        <f t="shared" si="49"/>
        <v>19117</v>
      </c>
    </row>
    <row r="24" spans="1:38" x14ac:dyDescent="0.2">
      <c r="A24" s="23" t="s">
        <v>7</v>
      </c>
      <c r="B24" s="13">
        <v>6000</v>
      </c>
      <c r="C24" s="21"/>
      <c r="D24" s="13">
        <f t="shared" si="37"/>
        <v>6000</v>
      </c>
      <c r="E24" s="21"/>
      <c r="F24" s="13"/>
      <c r="G24" s="35">
        <f t="shared" si="2"/>
        <v>6000</v>
      </c>
      <c r="H24" s="35">
        <f t="shared" si="3"/>
        <v>0</v>
      </c>
      <c r="I24" s="35">
        <f t="shared" si="4"/>
        <v>6000</v>
      </c>
      <c r="J24" s="13"/>
      <c r="K24" s="13"/>
      <c r="L24" s="35">
        <f t="shared" si="38"/>
        <v>6000</v>
      </c>
      <c r="M24" s="35">
        <f t="shared" si="39"/>
        <v>0</v>
      </c>
      <c r="N24" s="35">
        <f t="shared" si="40"/>
        <v>6000</v>
      </c>
      <c r="O24" s="13">
        <v>16498</v>
      </c>
      <c r="P24" s="13"/>
      <c r="Q24" s="35">
        <f t="shared" si="34"/>
        <v>22498</v>
      </c>
      <c r="R24" s="35">
        <f t="shared" si="35"/>
        <v>0</v>
      </c>
      <c r="S24" s="35">
        <f t="shared" si="36"/>
        <v>22498</v>
      </c>
      <c r="U24" s="1"/>
      <c r="V24" s="9"/>
      <c r="W24" s="1"/>
      <c r="X24" s="21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</row>
    <row r="25" spans="1:38" x14ac:dyDescent="0.2">
      <c r="A25" s="23" t="s">
        <v>63</v>
      </c>
      <c r="B25" s="13"/>
      <c r="C25" s="21"/>
      <c r="D25" s="13">
        <f t="shared" si="37"/>
        <v>0</v>
      </c>
      <c r="E25" s="21"/>
      <c r="F25" s="13"/>
      <c r="G25" s="35">
        <f t="shared" si="2"/>
        <v>0</v>
      </c>
      <c r="H25" s="35">
        <f t="shared" si="3"/>
        <v>0</v>
      </c>
      <c r="I25" s="35">
        <f t="shared" si="4"/>
        <v>0</v>
      </c>
      <c r="J25" s="13"/>
      <c r="K25" s="13"/>
      <c r="L25" s="35">
        <f t="shared" si="38"/>
        <v>0</v>
      </c>
      <c r="M25" s="35">
        <f t="shared" si="39"/>
        <v>0</v>
      </c>
      <c r="N25" s="35">
        <f t="shared" si="40"/>
        <v>0</v>
      </c>
      <c r="O25" s="13">
        <v>1396</v>
      </c>
      <c r="P25" s="13"/>
      <c r="Q25" s="35">
        <f t="shared" si="34"/>
        <v>1396</v>
      </c>
      <c r="R25" s="35">
        <f t="shared" si="35"/>
        <v>0</v>
      </c>
      <c r="S25" s="35">
        <f t="shared" si="36"/>
        <v>1396</v>
      </c>
      <c r="T25" s="16" t="s">
        <v>4</v>
      </c>
      <c r="U25" s="2">
        <v>4670015</v>
      </c>
      <c r="V25" s="2">
        <v>477916</v>
      </c>
      <c r="W25" s="2">
        <f>SUM(U25:V25)</f>
        <v>5147931</v>
      </c>
      <c r="X25" s="2">
        <v>32178</v>
      </c>
      <c r="Y25" s="2">
        <v>2274</v>
      </c>
      <c r="Z25" s="36">
        <f>+U25+X25</f>
        <v>4702193</v>
      </c>
      <c r="AA25" s="36">
        <f>+V25+Y25</f>
        <v>480190</v>
      </c>
      <c r="AB25" s="36">
        <f>+Z25+AA25</f>
        <v>5182383</v>
      </c>
      <c r="AC25" s="2">
        <v>39567</v>
      </c>
      <c r="AD25" s="2">
        <v>1300</v>
      </c>
      <c r="AE25" s="36">
        <f>+Z25+AC25</f>
        <v>4741760</v>
      </c>
      <c r="AF25" s="36">
        <f>+AA25+AD25</f>
        <v>481490</v>
      </c>
      <c r="AG25" s="36">
        <f>+AE25+AF25</f>
        <v>5223250</v>
      </c>
      <c r="AH25" s="2">
        <f>-1447644-263521</f>
        <v>-1711165</v>
      </c>
      <c r="AI25" s="2">
        <f>-264174+263521</f>
        <v>-653</v>
      </c>
      <c r="AJ25" s="36">
        <f>+AE25+AH25</f>
        <v>3030595</v>
      </c>
      <c r="AK25" s="36">
        <f>+AF25+AI25</f>
        <v>480837</v>
      </c>
      <c r="AL25" s="36">
        <f>+AJ25+AK25</f>
        <v>3511432</v>
      </c>
    </row>
    <row r="26" spans="1:38" x14ac:dyDescent="0.2">
      <c r="A26" s="23"/>
      <c r="B26" s="13"/>
      <c r="C26" s="21"/>
      <c r="D26" s="13"/>
      <c r="E26" s="21"/>
      <c r="F26" s="13"/>
      <c r="G26" s="35"/>
      <c r="H26" s="35"/>
      <c r="I26" s="35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7" t="s">
        <v>32</v>
      </c>
      <c r="U26" s="20"/>
      <c r="V26" s="20"/>
      <c r="W26" s="20">
        <f>SUM(U26:V26)</f>
        <v>0</v>
      </c>
      <c r="X26" s="21"/>
      <c r="Y26" s="13"/>
      <c r="Z26" s="39">
        <f>+U26+X26</f>
        <v>0</v>
      </c>
      <c r="AA26" s="39">
        <f>+V26+Y26</f>
        <v>0</v>
      </c>
      <c r="AB26" s="39">
        <f>+Z26+AA26</f>
        <v>0</v>
      </c>
      <c r="AC26" s="13"/>
      <c r="AD26" s="13"/>
      <c r="AE26" s="39">
        <f>+Z26+AC26</f>
        <v>0</v>
      </c>
      <c r="AF26" s="39">
        <f>+AA26+AD26</f>
        <v>0</v>
      </c>
      <c r="AG26" s="39">
        <f>+AE26+AF26</f>
        <v>0</v>
      </c>
      <c r="AH26" s="13"/>
      <c r="AI26" s="13"/>
      <c r="AJ26" s="39">
        <f>+AE26+AH26</f>
        <v>0</v>
      </c>
      <c r="AK26" s="39">
        <f>+AF26+AI26</f>
        <v>0</v>
      </c>
      <c r="AL26" s="39">
        <f>+AJ26+AK26</f>
        <v>0</v>
      </c>
    </row>
    <row r="27" spans="1:38" x14ac:dyDescent="0.2">
      <c r="A27" s="23"/>
      <c r="B27" s="13"/>
      <c r="C27" s="21"/>
      <c r="D27" s="13"/>
      <c r="E27" s="35"/>
      <c r="F27" s="13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8"/>
      <c r="U27" s="2"/>
      <c r="V27" s="2"/>
      <c r="W27" s="2"/>
      <c r="X27" s="35"/>
      <c r="Y27" s="13"/>
      <c r="Z27" s="13"/>
      <c r="AA27" s="13"/>
      <c r="AB27" s="13"/>
      <c r="AC27" s="35"/>
      <c r="AD27" s="35"/>
      <c r="AE27" s="35"/>
      <c r="AF27" s="35"/>
      <c r="AG27" s="35"/>
      <c r="AH27" s="35"/>
      <c r="AI27" s="35"/>
      <c r="AJ27" s="35"/>
      <c r="AK27" s="35"/>
      <c r="AL27" s="35"/>
    </row>
    <row r="28" spans="1:38" x14ac:dyDescent="0.2">
      <c r="A28" s="24" t="s">
        <v>44</v>
      </c>
      <c r="B28" s="2">
        <f t="shared" ref="B28:N28" si="50">SUM(B29:B38)</f>
        <v>3734876</v>
      </c>
      <c r="C28" s="19">
        <f t="shared" si="50"/>
        <v>127495</v>
      </c>
      <c r="D28" s="2">
        <f t="shared" si="50"/>
        <v>3862371</v>
      </c>
      <c r="E28" s="2">
        <f t="shared" si="50"/>
        <v>0</v>
      </c>
      <c r="F28" s="2">
        <f t="shared" si="50"/>
        <v>0</v>
      </c>
      <c r="G28" s="2">
        <f t="shared" si="50"/>
        <v>3734876</v>
      </c>
      <c r="H28" s="2">
        <f t="shared" si="50"/>
        <v>127495</v>
      </c>
      <c r="I28" s="2">
        <f t="shared" si="50"/>
        <v>3862371</v>
      </c>
      <c r="J28" s="2">
        <f t="shared" si="50"/>
        <v>8845</v>
      </c>
      <c r="K28" s="2">
        <f t="shared" si="50"/>
        <v>0</v>
      </c>
      <c r="L28" s="2">
        <f t="shared" si="50"/>
        <v>3743721</v>
      </c>
      <c r="M28" s="2">
        <f t="shared" si="50"/>
        <v>127495</v>
      </c>
      <c r="N28" s="2">
        <f t="shared" si="50"/>
        <v>3871216</v>
      </c>
      <c r="O28" s="2">
        <f t="shared" ref="O28:S28" si="51">SUM(O29:O38)</f>
        <v>-2487591</v>
      </c>
      <c r="P28" s="2">
        <f t="shared" si="51"/>
        <v>-127495</v>
      </c>
      <c r="Q28" s="2">
        <f t="shared" si="51"/>
        <v>1256130</v>
      </c>
      <c r="R28" s="2">
        <f t="shared" si="51"/>
        <v>0</v>
      </c>
      <c r="S28" s="2">
        <f t="shared" si="51"/>
        <v>1256130</v>
      </c>
      <c r="T28" s="8" t="s">
        <v>3</v>
      </c>
      <c r="U28" s="2">
        <v>1623400</v>
      </c>
      <c r="V28" s="2"/>
      <c r="W28" s="2">
        <f>SUM(U28:V28)</f>
        <v>1623400</v>
      </c>
      <c r="X28" s="36">
        <v>15216</v>
      </c>
      <c r="Y28" s="2"/>
      <c r="Z28" s="36">
        <f>+U28+X28</f>
        <v>1638616</v>
      </c>
      <c r="AA28" s="36">
        <f>+V28+Y28</f>
        <v>0</v>
      </c>
      <c r="AB28" s="36">
        <f>+Z28+AA28</f>
        <v>1638616</v>
      </c>
      <c r="AC28" s="36">
        <v>32027</v>
      </c>
      <c r="AD28" s="36">
        <v>0</v>
      </c>
      <c r="AE28" s="36">
        <f>+Z28+AC28</f>
        <v>1670643</v>
      </c>
      <c r="AF28" s="36">
        <f>+AA28+AD28</f>
        <v>0</v>
      </c>
      <c r="AG28" s="36">
        <f>+AE28+AF28</f>
        <v>1670643</v>
      </c>
      <c r="AH28" s="36">
        <v>-228399</v>
      </c>
      <c r="AI28" s="36">
        <v>0</v>
      </c>
      <c r="AJ28" s="36">
        <f>+AE28+AH28</f>
        <v>1442244</v>
      </c>
      <c r="AK28" s="36">
        <f>+AF28+AI28</f>
        <v>0</v>
      </c>
      <c r="AL28" s="36">
        <f>+AJ28+AK28</f>
        <v>1442244</v>
      </c>
    </row>
    <row r="29" spans="1:38" x14ac:dyDescent="0.2">
      <c r="A29" s="23" t="s">
        <v>45</v>
      </c>
      <c r="B29" s="13"/>
      <c r="C29" s="21"/>
      <c r="D29" s="13">
        <f t="shared" si="37"/>
        <v>0</v>
      </c>
      <c r="E29" s="35"/>
      <c r="F29" s="13"/>
      <c r="G29" s="35">
        <f t="shared" si="2"/>
        <v>0</v>
      </c>
      <c r="H29" s="35">
        <f t="shared" si="3"/>
        <v>0</v>
      </c>
      <c r="I29" s="35">
        <f t="shared" si="4"/>
        <v>0</v>
      </c>
      <c r="J29" s="35"/>
      <c r="K29" s="35"/>
      <c r="L29" s="35">
        <f t="shared" ref="L29" si="52">+G29+J29</f>
        <v>0</v>
      </c>
      <c r="M29" s="35">
        <f t="shared" ref="M29" si="53">+H29+K29</f>
        <v>0</v>
      </c>
      <c r="N29" s="35">
        <f t="shared" ref="N29" si="54">+L29+M29</f>
        <v>0</v>
      </c>
      <c r="O29" s="35">
        <v>45</v>
      </c>
      <c r="P29" s="35"/>
      <c r="Q29" s="35">
        <f t="shared" ref="Q29:Q38" si="55">+L29+O29</f>
        <v>45</v>
      </c>
      <c r="R29" s="35">
        <f t="shared" ref="R29:R38" si="56">+M29+P29</f>
        <v>0</v>
      </c>
      <c r="S29" s="35">
        <f t="shared" ref="S29:S38" si="57">+Q29+R29</f>
        <v>45</v>
      </c>
      <c r="T29" s="8"/>
      <c r="U29" s="2"/>
      <c r="V29" s="2"/>
      <c r="W29" s="2"/>
      <c r="X29" s="35"/>
      <c r="Y29" s="13"/>
      <c r="Z29" s="13"/>
      <c r="AA29" s="13"/>
      <c r="AB29" s="13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x14ac:dyDescent="0.2">
      <c r="A30" s="23" t="s">
        <v>46</v>
      </c>
      <c r="B30" s="13">
        <v>81204</v>
      </c>
      <c r="C30" s="21">
        <v>730</v>
      </c>
      <c r="D30" s="13">
        <f>SUM(B30:C30)</f>
        <v>81934</v>
      </c>
      <c r="E30" s="35"/>
      <c r="F30" s="13"/>
      <c r="G30" s="35">
        <f t="shared" si="2"/>
        <v>81204</v>
      </c>
      <c r="H30" s="35">
        <f t="shared" si="3"/>
        <v>730</v>
      </c>
      <c r="I30" s="35">
        <f t="shared" si="4"/>
        <v>81934</v>
      </c>
      <c r="J30" s="35"/>
      <c r="K30" s="35"/>
      <c r="L30" s="35">
        <f t="shared" ref="L30:L38" si="58">+G30+J30</f>
        <v>81204</v>
      </c>
      <c r="M30" s="35">
        <f t="shared" ref="M30:M38" si="59">+H30+K30</f>
        <v>730</v>
      </c>
      <c r="N30" s="35">
        <f t="shared" ref="N30:N38" si="60">+L30+M30</f>
        <v>81934</v>
      </c>
      <c r="O30" s="35">
        <v>114479</v>
      </c>
      <c r="P30" s="35">
        <v>-730</v>
      </c>
      <c r="Q30" s="35">
        <f t="shared" si="55"/>
        <v>195683</v>
      </c>
      <c r="R30" s="35">
        <f t="shared" si="56"/>
        <v>0</v>
      </c>
      <c r="S30" s="35">
        <f t="shared" si="57"/>
        <v>195683</v>
      </c>
      <c r="T30" s="8" t="s">
        <v>24</v>
      </c>
      <c r="U30" s="2">
        <f t="shared" ref="U30:AG30" si="61">SUM(U31:U34)</f>
        <v>16075</v>
      </c>
      <c r="V30" s="2">
        <f t="shared" si="61"/>
        <v>150433</v>
      </c>
      <c r="W30" s="2">
        <f t="shared" si="61"/>
        <v>166508</v>
      </c>
      <c r="X30" s="2">
        <f t="shared" si="61"/>
        <v>26730</v>
      </c>
      <c r="Y30" s="2">
        <f t="shared" si="61"/>
        <v>-93933</v>
      </c>
      <c r="Z30" s="2">
        <f t="shared" si="61"/>
        <v>42805</v>
      </c>
      <c r="AA30" s="2">
        <f t="shared" si="61"/>
        <v>56500</v>
      </c>
      <c r="AB30" s="2">
        <f t="shared" si="61"/>
        <v>99305</v>
      </c>
      <c r="AC30" s="2">
        <f t="shared" si="61"/>
        <v>1589975</v>
      </c>
      <c r="AD30" s="2">
        <f t="shared" si="61"/>
        <v>41943</v>
      </c>
      <c r="AE30" s="2">
        <f t="shared" si="61"/>
        <v>1632780</v>
      </c>
      <c r="AF30" s="2">
        <f t="shared" si="61"/>
        <v>98443</v>
      </c>
      <c r="AG30" s="2">
        <f t="shared" si="61"/>
        <v>1731223</v>
      </c>
      <c r="AH30" s="2">
        <f t="shared" ref="AH30:AL30" si="62">SUM(AH31:AH34)</f>
        <v>3292</v>
      </c>
      <c r="AI30" s="2">
        <f t="shared" si="62"/>
        <v>-42339</v>
      </c>
      <c r="AJ30" s="2">
        <f t="shared" si="62"/>
        <v>1636072</v>
      </c>
      <c r="AK30" s="2">
        <f t="shared" si="62"/>
        <v>56104</v>
      </c>
      <c r="AL30" s="2">
        <f t="shared" si="62"/>
        <v>1692176</v>
      </c>
    </row>
    <row r="31" spans="1:38" x14ac:dyDescent="0.2">
      <c r="A31" s="23" t="s">
        <v>47</v>
      </c>
      <c r="B31" s="13">
        <v>25410</v>
      </c>
      <c r="C31" s="21"/>
      <c r="D31" s="13">
        <f t="shared" ref="D31:D38" si="63">SUM(B31:C31)</f>
        <v>25410</v>
      </c>
      <c r="E31" s="35"/>
      <c r="F31" s="13"/>
      <c r="G31" s="35">
        <f t="shared" si="2"/>
        <v>25410</v>
      </c>
      <c r="H31" s="35">
        <f t="shared" si="3"/>
        <v>0</v>
      </c>
      <c r="I31" s="35">
        <f t="shared" si="4"/>
        <v>25410</v>
      </c>
      <c r="J31" s="35">
        <v>6000</v>
      </c>
      <c r="K31" s="35"/>
      <c r="L31" s="35">
        <f t="shared" si="58"/>
        <v>31410</v>
      </c>
      <c r="M31" s="35">
        <f t="shared" si="59"/>
        <v>0</v>
      </c>
      <c r="N31" s="35">
        <f t="shared" si="60"/>
        <v>31410</v>
      </c>
      <c r="O31" s="35">
        <v>823</v>
      </c>
      <c r="P31" s="35"/>
      <c r="Q31" s="35">
        <f t="shared" si="55"/>
        <v>32233</v>
      </c>
      <c r="R31" s="35">
        <f t="shared" si="56"/>
        <v>0</v>
      </c>
      <c r="S31" s="35">
        <f t="shared" si="57"/>
        <v>32233</v>
      </c>
      <c r="T31" s="9" t="s">
        <v>30</v>
      </c>
      <c r="U31" s="13"/>
      <c r="V31" s="13"/>
      <c r="W31" s="17">
        <f>SUM(U31:V31)</f>
        <v>0</v>
      </c>
      <c r="X31" s="35">
        <v>7851</v>
      </c>
      <c r="Y31" s="13"/>
      <c r="Z31" s="38">
        <f t="shared" ref="Z31:AA33" si="64">+U31+X31</f>
        <v>7851</v>
      </c>
      <c r="AA31" s="38">
        <f t="shared" si="64"/>
        <v>0</v>
      </c>
      <c r="AB31" s="38">
        <f>+Z31+AA31</f>
        <v>7851</v>
      </c>
      <c r="AC31" s="35">
        <v>1589975</v>
      </c>
      <c r="AD31" s="35"/>
      <c r="AE31" s="38">
        <f t="shared" ref="AE31:AE33" si="65">+Z31+AC31</f>
        <v>1597826</v>
      </c>
      <c r="AF31" s="38">
        <f t="shared" ref="AF31:AF33" si="66">+AA31+AD31</f>
        <v>0</v>
      </c>
      <c r="AG31" s="38">
        <f t="shared" ref="AG31:AG33" si="67">+AE31+AF31</f>
        <v>1597826</v>
      </c>
      <c r="AH31" s="35"/>
      <c r="AI31" s="35"/>
      <c r="AJ31" s="38">
        <f t="shared" ref="AJ31:AJ33" si="68">+AE31+AH31</f>
        <v>1597826</v>
      </c>
      <c r="AK31" s="38">
        <f t="shared" ref="AK31:AK33" si="69">+AF31+AI31</f>
        <v>0</v>
      </c>
      <c r="AL31" s="38">
        <f t="shared" ref="AL31:AL33" si="70">+AJ31+AK31</f>
        <v>1597826</v>
      </c>
    </row>
    <row r="32" spans="1:38" x14ac:dyDescent="0.2">
      <c r="A32" s="23" t="s">
        <v>48</v>
      </c>
      <c r="B32" s="13">
        <v>280048</v>
      </c>
      <c r="C32" s="21"/>
      <c r="D32" s="13">
        <f t="shared" si="63"/>
        <v>280048</v>
      </c>
      <c r="E32" s="35"/>
      <c r="F32" s="13"/>
      <c r="G32" s="35">
        <f t="shared" si="2"/>
        <v>280048</v>
      </c>
      <c r="H32" s="35">
        <f t="shared" si="3"/>
        <v>0</v>
      </c>
      <c r="I32" s="35">
        <f t="shared" si="4"/>
        <v>280048</v>
      </c>
      <c r="J32" s="35"/>
      <c r="K32" s="35"/>
      <c r="L32" s="35">
        <f t="shared" si="58"/>
        <v>280048</v>
      </c>
      <c r="M32" s="35">
        <f t="shared" si="59"/>
        <v>0</v>
      </c>
      <c r="N32" s="35">
        <f t="shared" si="60"/>
        <v>280048</v>
      </c>
      <c r="O32" s="35">
        <v>-19834</v>
      </c>
      <c r="P32" s="35"/>
      <c r="Q32" s="35">
        <f t="shared" si="55"/>
        <v>260214</v>
      </c>
      <c r="R32" s="35">
        <f t="shared" si="56"/>
        <v>0</v>
      </c>
      <c r="S32" s="35">
        <f t="shared" si="57"/>
        <v>260214</v>
      </c>
      <c r="T32" s="9" t="s">
        <v>31</v>
      </c>
      <c r="U32" s="13">
        <v>16075</v>
      </c>
      <c r="V32" s="17">
        <v>100433</v>
      </c>
      <c r="W32" s="17">
        <f>SUM(U32:V32)</f>
        <v>116508</v>
      </c>
      <c r="X32" s="35">
        <v>18879</v>
      </c>
      <c r="Y32" s="13">
        <v>-93933</v>
      </c>
      <c r="Z32" s="38">
        <f t="shared" si="64"/>
        <v>34954</v>
      </c>
      <c r="AA32" s="38">
        <f t="shared" si="64"/>
        <v>6500</v>
      </c>
      <c r="AB32" s="38">
        <f>+Z32+AA32</f>
        <v>41454</v>
      </c>
      <c r="AC32" s="35"/>
      <c r="AD32" s="35">
        <v>41943</v>
      </c>
      <c r="AE32" s="38">
        <f t="shared" si="65"/>
        <v>34954</v>
      </c>
      <c r="AF32" s="38">
        <f t="shared" si="66"/>
        <v>48443</v>
      </c>
      <c r="AG32" s="38">
        <f t="shared" si="67"/>
        <v>83397</v>
      </c>
      <c r="AH32" s="35">
        <v>3292</v>
      </c>
      <c r="AI32" s="35">
        <v>3161</v>
      </c>
      <c r="AJ32" s="38">
        <f t="shared" si="68"/>
        <v>38246</v>
      </c>
      <c r="AK32" s="38">
        <f t="shared" si="69"/>
        <v>51604</v>
      </c>
      <c r="AL32" s="38">
        <f t="shared" si="70"/>
        <v>89850</v>
      </c>
    </row>
    <row r="33" spans="1:38" x14ac:dyDescent="0.2">
      <c r="A33" s="23" t="s">
        <v>49</v>
      </c>
      <c r="B33" s="13">
        <v>70214</v>
      </c>
      <c r="C33" s="21">
        <v>126728</v>
      </c>
      <c r="D33" s="13">
        <f t="shared" si="63"/>
        <v>196942</v>
      </c>
      <c r="E33" s="35"/>
      <c r="F33" s="13"/>
      <c r="G33" s="35">
        <f t="shared" si="2"/>
        <v>70214</v>
      </c>
      <c r="H33" s="35">
        <f t="shared" si="3"/>
        <v>126728</v>
      </c>
      <c r="I33" s="35">
        <f t="shared" si="4"/>
        <v>196942</v>
      </c>
      <c r="J33" s="35"/>
      <c r="K33" s="35"/>
      <c r="L33" s="35">
        <f t="shared" si="58"/>
        <v>70214</v>
      </c>
      <c r="M33" s="35">
        <f t="shared" si="59"/>
        <v>126728</v>
      </c>
      <c r="N33" s="35">
        <f t="shared" si="60"/>
        <v>196942</v>
      </c>
      <c r="O33" s="35">
        <v>113508</v>
      </c>
      <c r="P33" s="35">
        <v>-126728</v>
      </c>
      <c r="Q33" s="35">
        <f t="shared" si="55"/>
        <v>183722</v>
      </c>
      <c r="R33" s="35">
        <f t="shared" si="56"/>
        <v>0</v>
      </c>
      <c r="S33" s="35">
        <f t="shared" si="57"/>
        <v>183722</v>
      </c>
      <c r="T33" s="9" t="s">
        <v>72</v>
      </c>
      <c r="U33" s="13"/>
      <c r="V33" s="17">
        <v>50000</v>
      </c>
      <c r="W33" s="17">
        <f>SUM(U33:V33)</f>
        <v>50000</v>
      </c>
      <c r="X33" s="35"/>
      <c r="Y33" s="13"/>
      <c r="Z33" s="38">
        <f t="shared" si="64"/>
        <v>0</v>
      </c>
      <c r="AA33" s="38">
        <f t="shared" si="64"/>
        <v>50000</v>
      </c>
      <c r="AB33" s="38">
        <f>+Z33+AA33</f>
        <v>50000</v>
      </c>
      <c r="AC33" s="35"/>
      <c r="AD33" s="35"/>
      <c r="AE33" s="38">
        <f t="shared" si="65"/>
        <v>0</v>
      </c>
      <c r="AF33" s="38">
        <f t="shared" si="66"/>
        <v>50000</v>
      </c>
      <c r="AG33" s="38">
        <f t="shared" si="67"/>
        <v>50000</v>
      </c>
      <c r="AH33" s="35"/>
      <c r="AI33" s="35">
        <v>-45500</v>
      </c>
      <c r="AJ33" s="38">
        <f t="shared" si="68"/>
        <v>0</v>
      </c>
      <c r="AK33" s="38">
        <f t="shared" si="69"/>
        <v>4500</v>
      </c>
      <c r="AL33" s="38">
        <f t="shared" si="70"/>
        <v>4500</v>
      </c>
    </row>
    <row r="34" spans="1:38" x14ac:dyDescent="0.2">
      <c r="A34" s="26" t="s">
        <v>50</v>
      </c>
      <c r="B34" s="13">
        <v>2641026</v>
      </c>
      <c r="C34" s="21">
        <v>37</v>
      </c>
      <c r="D34" s="13">
        <f t="shared" si="63"/>
        <v>2641063</v>
      </c>
      <c r="E34" s="21"/>
      <c r="F34" s="13"/>
      <c r="G34" s="35">
        <f t="shared" si="2"/>
        <v>2641026</v>
      </c>
      <c r="H34" s="35">
        <f t="shared" si="3"/>
        <v>37</v>
      </c>
      <c r="I34" s="35">
        <f t="shared" si="4"/>
        <v>2641063</v>
      </c>
      <c r="J34" s="13"/>
      <c r="K34" s="13"/>
      <c r="L34" s="35">
        <f t="shared" si="58"/>
        <v>2641026</v>
      </c>
      <c r="M34" s="35">
        <f t="shared" si="59"/>
        <v>37</v>
      </c>
      <c r="N34" s="35">
        <f t="shared" si="60"/>
        <v>2641063</v>
      </c>
      <c r="O34" s="13">
        <v>-2360553</v>
      </c>
      <c r="P34" s="13">
        <v>-37</v>
      </c>
      <c r="Q34" s="35">
        <f t="shared" si="55"/>
        <v>280473</v>
      </c>
      <c r="R34" s="35">
        <f t="shared" si="56"/>
        <v>0</v>
      </c>
      <c r="S34" s="35">
        <f t="shared" si="57"/>
        <v>280473</v>
      </c>
      <c r="U34" s="13"/>
      <c r="V34" s="13"/>
      <c r="W34" s="17"/>
      <c r="X34" s="1"/>
      <c r="Y34" s="1"/>
      <c r="Z34" s="1"/>
      <c r="AA34" s="1"/>
      <c r="AB34" s="1"/>
      <c r="AC34" s="13"/>
      <c r="AD34" s="13"/>
      <c r="AE34" s="13"/>
      <c r="AF34" s="13"/>
      <c r="AG34" s="13"/>
      <c r="AH34" s="13"/>
      <c r="AI34" s="13"/>
      <c r="AJ34" s="13"/>
      <c r="AK34" s="13"/>
      <c r="AL34" s="13"/>
    </row>
    <row r="35" spans="1:38" x14ac:dyDescent="0.2">
      <c r="A35" s="26" t="s">
        <v>51</v>
      </c>
      <c r="B35" s="13">
        <v>636913</v>
      </c>
      <c r="C35" s="21"/>
      <c r="D35" s="13">
        <f t="shared" si="63"/>
        <v>636913</v>
      </c>
      <c r="E35" s="35"/>
      <c r="F35" s="13"/>
      <c r="G35" s="35">
        <f t="shared" si="2"/>
        <v>636913</v>
      </c>
      <c r="H35" s="35">
        <f t="shared" si="3"/>
        <v>0</v>
      </c>
      <c r="I35" s="35">
        <f t="shared" si="4"/>
        <v>636913</v>
      </c>
      <c r="J35" s="35">
        <v>2845</v>
      </c>
      <c r="K35" s="35"/>
      <c r="L35" s="35">
        <f t="shared" si="58"/>
        <v>639758</v>
      </c>
      <c r="M35" s="35">
        <f t="shared" si="59"/>
        <v>0</v>
      </c>
      <c r="N35" s="35">
        <f t="shared" si="60"/>
        <v>639758</v>
      </c>
      <c r="O35" s="35">
        <v>-432404</v>
      </c>
      <c r="P35" s="35"/>
      <c r="Q35" s="35">
        <f t="shared" si="55"/>
        <v>207354</v>
      </c>
      <c r="R35" s="35">
        <f t="shared" si="56"/>
        <v>0</v>
      </c>
      <c r="S35" s="35">
        <f t="shared" si="57"/>
        <v>207354</v>
      </c>
      <c r="T35" s="8"/>
      <c r="U35" s="2"/>
      <c r="V35" s="2"/>
      <c r="W35" s="1"/>
      <c r="X35" s="1"/>
      <c r="Y35" s="1"/>
      <c r="Z35" s="1"/>
      <c r="AA35" s="1"/>
      <c r="AB35" s="1"/>
      <c r="AC35" s="35"/>
      <c r="AD35" s="35"/>
      <c r="AE35" s="35"/>
      <c r="AF35" s="35"/>
      <c r="AG35" s="35"/>
      <c r="AH35" s="35"/>
      <c r="AI35" s="35"/>
      <c r="AJ35" s="35"/>
      <c r="AK35" s="35"/>
      <c r="AL35" s="35"/>
    </row>
    <row r="36" spans="1:38" x14ac:dyDescent="0.2">
      <c r="A36" s="26" t="s">
        <v>52</v>
      </c>
      <c r="B36" s="13">
        <v>61</v>
      </c>
      <c r="C36" s="21"/>
      <c r="D36" s="13">
        <f t="shared" si="63"/>
        <v>61</v>
      </c>
      <c r="E36" s="35"/>
      <c r="F36" s="13"/>
      <c r="G36" s="35">
        <f t="shared" si="2"/>
        <v>61</v>
      </c>
      <c r="H36" s="35">
        <f t="shared" si="3"/>
        <v>0</v>
      </c>
      <c r="I36" s="35">
        <f t="shared" si="4"/>
        <v>61</v>
      </c>
      <c r="J36" s="35"/>
      <c r="K36" s="35"/>
      <c r="L36" s="35">
        <f t="shared" si="58"/>
        <v>61</v>
      </c>
      <c r="M36" s="35">
        <f t="shared" si="59"/>
        <v>0</v>
      </c>
      <c r="N36" s="35">
        <f t="shared" si="60"/>
        <v>61</v>
      </c>
      <c r="O36" s="35">
        <v>67753</v>
      </c>
      <c r="P36" s="35"/>
      <c r="Q36" s="35">
        <f t="shared" si="55"/>
        <v>67814</v>
      </c>
      <c r="R36" s="35">
        <f t="shared" si="56"/>
        <v>0</v>
      </c>
      <c r="S36" s="35">
        <f t="shared" si="57"/>
        <v>67814</v>
      </c>
      <c r="T36" s="8"/>
      <c r="U36" s="2"/>
      <c r="V36" s="2"/>
      <c r="W36" s="2"/>
      <c r="X36" s="1"/>
      <c r="Y36" s="1"/>
      <c r="Z36" s="1"/>
      <c r="AA36" s="1"/>
      <c r="AB36" s="1"/>
      <c r="AC36" s="35"/>
      <c r="AD36" s="35"/>
      <c r="AE36" s="35"/>
      <c r="AF36" s="35"/>
      <c r="AG36" s="35"/>
      <c r="AH36" s="35"/>
      <c r="AI36" s="35"/>
      <c r="AJ36" s="35"/>
      <c r="AK36" s="35"/>
      <c r="AL36" s="35"/>
    </row>
    <row r="37" spans="1:38" x14ac:dyDescent="0.2">
      <c r="A37" s="26" t="s">
        <v>53</v>
      </c>
      <c r="B37" s="2"/>
      <c r="C37" s="19"/>
      <c r="D37" s="13">
        <f t="shared" si="63"/>
        <v>0</v>
      </c>
      <c r="E37" s="35"/>
      <c r="F37" s="13"/>
      <c r="G37" s="35">
        <f t="shared" si="2"/>
        <v>0</v>
      </c>
      <c r="H37" s="35">
        <f t="shared" si="3"/>
        <v>0</v>
      </c>
      <c r="I37" s="35">
        <f t="shared" si="4"/>
        <v>0</v>
      </c>
      <c r="J37" s="35"/>
      <c r="K37" s="35"/>
      <c r="L37" s="35">
        <f t="shared" si="58"/>
        <v>0</v>
      </c>
      <c r="M37" s="35">
        <f t="shared" si="59"/>
        <v>0</v>
      </c>
      <c r="N37" s="35">
        <f t="shared" si="60"/>
        <v>0</v>
      </c>
      <c r="O37" s="35">
        <v>2005</v>
      </c>
      <c r="P37" s="35"/>
      <c r="Q37" s="35">
        <f t="shared" si="55"/>
        <v>2005</v>
      </c>
      <c r="R37" s="35">
        <f t="shared" si="56"/>
        <v>0</v>
      </c>
      <c r="S37" s="35">
        <f t="shared" si="57"/>
        <v>2005</v>
      </c>
      <c r="T37" s="9"/>
      <c r="U37" s="13"/>
      <c r="V37" s="13"/>
      <c r="W37" s="17"/>
      <c r="X37" s="1"/>
      <c r="Y37" s="1"/>
      <c r="Z37" s="1"/>
      <c r="AA37" s="1"/>
      <c r="AB37" s="1"/>
      <c r="AC37" s="35"/>
      <c r="AD37" s="35"/>
      <c r="AE37" s="35"/>
      <c r="AF37" s="35"/>
      <c r="AG37" s="35"/>
      <c r="AH37" s="35"/>
      <c r="AI37" s="35"/>
      <c r="AJ37" s="35"/>
      <c r="AK37" s="35"/>
      <c r="AL37" s="35"/>
    </row>
    <row r="38" spans="1:38" x14ac:dyDescent="0.2">
      <c r="A38" s="26" t="s">
        <v>54</v>
      </c>
      <c r="B38" s="13"/>
      <c r="C38" s="21"/>
      <c r="D38" s="13">
        <f t="shared" si="63"/>
        <v>0</v>
      </c>
      <c r="E38" s="35"/>
      <c r="F38" s="13"/>
      <c r="G38" s="35">
        <f t="shared" si="2"/>
        <v>0</v>
      </c>
      <c r="H38" s="35">
        <f t="shared" si="3"/>
        <v>0</v>
      </c>
      <c r="I38" s="35">
        <f t="shared" si="4"/>
        <v>0</v>
      </c>
      <c r="J38" s="35"/>
      <c r="K38" s="35"/>
      <c r="L38" s="35">
        <f t="shared" si="58"/>
        <v>0</v>
      </c>
      <c r="M38" s="35">
        <f t="shared" si="59"/>
        <v>0</v>
      </c>
      <c r="N38" s="35">
        <f t="shared" si="60"/>
        <v>0</v>
      </c>
      <c r="O38" s="35">
        <v>26587</v>
      </c>
      <c r="P38" s="35"/>
      <c r="Q38" s="35">
        <f t="shared" si="55"/>
        <v>26587</v>
      </c>
      <c r="R38" s="35">
        <f t="shared" si="56"/>
        <v>0</v>
      </c>
      <c r="S38" s="35">
        <f t="shared" si="57"/>
        <v>26587</v>
      </c>
      <c r="T38" s="9"/>
      <c r="U38" s="13"/>
      <c r="V38" s="17"/>
      <c r="W38" s="17"/>
      <c r="X38" s="1"/>
      <c r="Y38" s="1"/>
      <c r="Z38" s="1"/>
      <c r="AA38" s="1"/>
      <c r="AB38" s="1"/>
      <c r="AC38" s="35"/>
      <c r="AD38" s="35"/>
      <c r="AE38" s="35"/>
      <c r="AF38" s="35"/>
      <c r="AG38" s="35"/>
      <c r="AH38" s="35"/>
      <c r="AI38" s="35"/>
      <c r="AJ38" s="35"/>
      <c r="AK38" s="35"/>
      <c r="AL38" s="35"/>
    </row>
    <row r="39" spans="1:38" x14ac:dyDescent="0.2">
      <c r="A39" s="23"/>
      <c r="B39" s="13"/>
      <c r="C39" s="21"/>
      <c r="D39" s="13"/>
      <c r="E39" s="21"/>
      <c r="F39" s="13"/>
      <c r="G39" s="35"/>
      <c r="H39" s="35"/>
      <c r="I39" s="35"/>
      <c r="J39" s="13"/>
      <c r="K39" s="13"/>
      <c r="L39" s="13"/>
      <c r="M39" s="13"/>
      <c r="N39" s="13"/>
      <c r="O39" s="13"/>
      <c r="P39" s="13"/>
      <c r="Q39" s="13"/>
      <c r="R39" s="13"/>
      <c r="S39" s="13"/>
      <c r="U39" s="13"/>
      <c r="V39" s="2"/>
      <c r="W39" s="17"/>
      <c r="X39" s="1"/>
      <c r="Y39" s="1"/>
      <c r="Z39" s="1"/>
      <c r="AA39" s="1"/>
      <c r="AB39" s="1"/>
      <c r="AC39" s="13"/>
      <c r="AD39" s="13"/>
      <c r="AE39" s="13"/>
      <c r="AF39" s="13"/>
      <c r="AG39" s="13"/>
      <c r="AH39" s="13"/>
      <c r="AI39" s="13"/>
      <c r="AJ39" s="13"/>
      <c r="AK39" s="13"/>
      <c r="AL39" s="13"/>
    </row>
    <row r="40" spans="1:38" x14ac:dyDescent="0.2">
      <c r="A40" s="24" t="s">
        <v>55</v>
      </c>
      <c r="B40" s="2">
        <f t="shared" ref="B40:N40" si="71">SUM(B41:B42)</f>
        <v>10191088</v>
      </c>
      <c r="C40" s="2">
        <f t="shared" si="71"/>
        <v>0</v>
      </c>
      <c r="D40" s="2">
        <f t="shared" si="71"/>
        <v>10191088</v>
      </c>
      <c r="E40" s="2">
        <f t="shared" si="71"/>
        <v>0</v>
      </c>
      <c r="F40" s="2">
        <f t="shared" si="71"/>
        <v>0</v>
      </c>
      <c r="G40" s="2">
        <f t="shared" si="71"/>
        <v>10191088</v>
      </c>
      <c r="H40" s="2">
        <f t="shared" si="71"/>
        <v>0</v>
      </c>
      <c r="I40" s="2">
        <f t="shared" si="71"/>
        <v>10191088</v>
      </c>
      <c r="J40" s="2">
        <f t="shared" si="71"/>
        <v>0</v>
      </c>
      <c r="K40" s="2">
        <f t="shared" si="71"/>
        <v>0</v>
      </c>
      <c r="L40" s="2">
        <f t="shared" si="71"/>
        <v>10191088</v>
      </c>
      <c r="M40" s="2">
        <f t="shared" si="71"/>
        <v>0</v>
      </c>
      <c r="N40" s="2">
        <f t="shared" si="71"/>
        <v>10191088</v>
      </c>
      <c r="O40" s="2">
        <f t="shared" ref="O40:S40" si="72">SUM(O41:O42)</f>
        <v>-9724075</v>
      </c>
      <c r="P40" s="2">
        <f t="shared" si="72"/>
        <v>0</v>
      </c>
      <c r="Q40" s="2">
        <f t="shared" si="72"/>
        <v>467013</v>
      </c>
      <c r="R40" s="2">
        <f t="shared" si="72"/>
        <v>0</v>
      </c>
      <c r="S40" s="2">
        <f t="shared" si="72"/>
        <v>467013</v>
      </c>
      <c r="U40" s="13"/>
      <c r="V40" s="13"/>
      <c r="W40" s="17"/>
      <c r="X40" s="1"/>
      <c r="Y40" s="1"/>
      <c r="Z40" s="1"/>
      <c r="AA40" s="1"/>
      <c r="AB40" s="1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6" t="s">
        <v>56</v>
      </c>
      <c r="B41" s="13">
        <v>10191088</v>
      </c>
      <c r="C41" s="21"/>
      <c r="D41" s="13">
        <f>SUM(B41:C41)</f>
        <v>10191088</v>
      </c>
      <c r="E41" s="21"/>
      <c r="F41" s="13"/>
      <c r="G41" s="35">
        <f t="shared" si="2"/>
        <v>10191088</v>
      </c>
      <c r="H41" s="35">
        <f t="shared" si="3"/>
        <v>0</v>
      </c>
      <c r="I41" s="35">
        <f t="shared" si="4"/>
        <v>10191088</v>
      </c>
      <c r="J41" s="13"/>
      <c r="K41" s="13"/>
      <c r="L41" s="35">
        <f t="shared" ref="L41" si="73">+G41+J41</f>
        <v>10191088</v>
      </c>
      <c r="M41" s="35">
        <f t="shared" ref="M41" si="74">+H41+K41</f>
        <v>0</v>
      </c>
      <c r="N41" s="35">
        <f t="shared" ref="N41" si="75">+L41+M41</f>
        <v>10191088</v>
      </c>
      <c r="O41" s="13">
        <v>-9724425</v>
      </c>
      <c r="P41" s="13"/>
      <c r="Q41" s="35">
        <f t="shared" ref="Q41" si="76">+L41+O41</f>
        <v>466663</v>
      </c>
      <c r="R41" s="35">
        <f t="shared" ref="R41" si="77">+M41+P41</f>
        <v>0</v>
      </c>
      <c r="S41" s="35">
        <f t="shared" ref="S41" si="78">+Q41+R41</f>
        <v>466663</v>
      </c>
      <c r="U41" s="23"/>
      <c r="V41" s="23"/>
      <c r="W41" s="1"/>
      <c r="X41" s="1"/>
      <c r="Y41" s="1"/>
      <c r="Z41" s="1"/>
      <c r="AA41" s="1"/>
      <c r="AB41" s="1"/>
      <c r="AC41" s="13"/>
      <c r="AD41" s="13"/>
      <c r="AE41" s="13"/>
      <c r="AF41" s="13"/>
      <c r="AG41" s="13"/>
      <c r="AH41" s="13"/>
      <c r="AI41" s="13"/>
      <c r="AJ41" s="13"/>
      <c r="AK41" s="13"/>
      <c r="AL41" s="13"/>
    </row>
    <row r="42" spans="1:38" x14ac:dyDescent="0.2">
      <c r="A42" s="26" t="s">
        <v>81</v>
      </c>
      <c r="B42" s="13"/>
      <c r="C42" s="21"/>
      <c r="D42" s="13"/>
      <c r="E42" s="35"/>
      <c r="F42" s="13"/>
      <c r="G42" s="35"/>
      <c r="H42" s="35"/>
      <c r="I42" s="35"/>
      <c r="J42" s="35"/>
      <c r="K42" s="35"/>
      <c r="L42" s="35"/>
      <c r="M42" s="35"/>
      <c r="N42" s="35"/>
      <c r="O42" s="35">
        <v>350</v>
      </c>
      <c r="P42" s="35"/>
      <c r="Q42" s="35">
        <f t="shared" ref="Q42" si="79">+L42+O42</f>
        <v>350</v>
      </c>
      <c r="R42" s="35">
        <f t="shared" ref="R42" si="80">+M42+P42</f>
        <v>0</v>
      </c>
      <c r="S42" s="35">
        <f t="shared" ref="S42" si="81">+Q42+R42</f>
        <v>350</v>
      </c>
      <c r="T42" s="10" t="s">
        <v>5</v>
      </c>
      <c r="U42" s="2">
        <f t="shared" ref="U42:AG42" si="82">SUM(U43:U45)</f>
        <v>1534586</v>
      </c>
      <c r="V42" s="2">
        <f t="shared" si="82"/>
        <v>0</v>
      </c>
      <c r="W42" s="2">
        <f t="shared" si="82"/>
        <v>1534586</v>
      </c>
      <c r="X42" s="2">
        <f t="shared" si="82"/>
        <v>2347992</v>
      </c>
      <c r="Y42" s="2">
        <f t="shared" si="82"/>
        <v>0</v>
      </c>
      <c r="Z42" s="2">
        <f t="shared" si="82"/>
        <v>3882578</v>
      </c>
      <c r="AA42" s="2">
        <f t="shared" si="82"/>
        <v>0</v>
      </c>
      <c r="AB42" s="2">
        <f t="shared" si="82"/>
        <v>3882578</v>
      </c>
      <c r="AC42" s="2">
        <f t="shared" si="82"/>
        <v>-2579465</v>
      </c>
      <c r="AD42" s="2">
        <f t="shared" si="82"/>
        <v>0</v>
      </c>
      <c r="AE42" s="2">
        <f t="shared" si="82"/>
        <v>1303113</v>
      </c>
      <c r="AF42" s="2">
        <f t="shared" si="82"/>
        <v>0</v>
      </c>
      <c r="AG42" s="2">
        <f t="shared" si="82"/>
        <v>1303113</v>
      </c>
      <c r="AH42" s="2">
        <f t="shared" ref="AH42:AL42" si="83">SUM(AH43:AH45)</f>
        <v>-830382</v>
      </c>
      <c r="AI42" s="2">
        <f t="shared" si="83"/>
        <v>0</v>
      </c>
      <c r="AJ42" s="2">
        <f t="shared" si="83"/>
        <v>472731</v>
      </c>
      <c r="AK42" s="2">
        <f t="shared" si="83"/>
        <v>0</v>
      </c>
      <c r="AL42" s="2">
        <f t="shared" si="83"/>
        <v>472731</v>
      </c>
    </row>
    <row r="43" spans="1:38" x14ac:dyDescent="0.2">
      <c r="A43" s="23"/>
      <c r="B43" s="13"/>
      <c r="C43" s="21"/>
      <c r="D43" s="13"/>
      <c r="E43" s="35"/>
      <c r="F43" s="13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12" t="s">
        <v>25</v>
      </c>
      <c r="U43" s="13">
        <v>1489586</v>
      </c>
      <c r="V43" s="13"/>
      <c r="W43" s="13">
        <f>SUM(U43:V43)</f>
        <v>1489586</v>
      </c>
      <c r="X43" s="1">
        <v>2349200</v>
      </c>
      <c r="Y43" s="1"/>
      <c r="Z43" s="38">
        <f t="shared" ref="Z43:AA45" si="84">+U43+X43</f>
        <v>3838786</v>
      </c>
      <c r="AA43" s="38">
        <f t="shared" si="84"/>
        <v>0</v>
      </c>
      <c r="AB43" s="38">
        <f>+Z43+AA43</f>
        <v>3838786</v>
      </c>
      <c r="AC43" s="35">
        <v>-2579465</v>
      </c>
      <c r="AD43" s="35"/>
      <c r="AE43" s="38">
        <f t="shared" ref="AE43" si="85">+Z43+AC43</f>
        <v>1259321</v>
      </c>
      <c r="AF43" s="38">
        <f t="shared" ref="AF43" si="86">+AA43+AD43</f>
        <v>0</v>
      </c>
      <c r="AG43" s="38">
        <f t="shared" ref="AG43" si="87">+AE43+AF43</f>
        <v>1259321</v>
      </c>
      <c r="AH43" s="35">
        <v>-830382</v>
      </c>
      <c r="AI43" s="35"/>
      <c r="AJ43" s="38">
        <f t="shared" ref="AJ43:AJ45" si="88">+AE43+AH43</f>
        <v>428939</v>
      </c>
      <c r="AK43" s="38">
        <f t="shared" ref="AK43:AK45" si="89">+AF43+AI43</f>
        <v>0</v>
      </c>
      <c r="AL43" s="38">
        <f t="shared" ref="AL43:AL45" si="90">+AJ43+AK43</f>
        <v>428939</v>
      </c>
    </row>
    <row r="44" spans="1:38" x14ac:dyDescent="0.2">
      <c r="A44" s="24" t="s">
        <v>57</v>
      </c>
      <c r="B44" s="2">
        <f t="shared" ref="B44:N44" si="91">SUM(B45)</f>
        <v>50000</v>
      </c>
      <c r="C44" s="19">
        <f t="shared" si="91"/>
        <v>0</v>
      </c>
      <c r="D44" s="2">
        <f t="shared" si="91"/>
        <v>50000</v>
      </c>
      <c r="E44" s="2">
        <f t="shared" si="91"/>
        <v>0</v>
      </c>
      <c r="F44" s="2">
        <f t="shared" si="91"/>
        <v>0</v>
      </c>
      <c r="G44" s="2">
        <f t="shared" si="91"/>
        <v>50000</v>
      </c>
      <c r="H44" s="2">
        <f t="shared" si="91"/>
        <v>0</v>
      </c>
      <c r="I44" s="2">
        <f t="shared" si="91"/>
        <v>50000</v>
      </c>
      <c r="J44" s="2">
        <f t="shared" si="91"/>
        <v>0</v>
      </c>
      <c r="K44" s="2">
        <f t="shared" si="91"/>
        <v>0</v>
      </c>
      <c r="L44" s="2">
        <f t="shared" si="91"/>
        <v>50000</v>
      </c>
      <c r="M44" s="2">
        <f t="shared" si="91"/>
        <v>0</v>
      </c>
      <c r="N44" s="2">
        <f t="shared" si="91"/>
        <v>50000</v>
      </c>
      <c r="O44" s="2">
        <f>SUM(O45:O46)</f>
        <v>20358</v>
      </c>
      <c r="P44" s="2">
        <f t="shared" ref="P44:S44" si="92">SUM(P45:P46)</f>
        <v>0</v>
      </c>
      <c r="Q44" s="2">
        <f t="shared" si="92"/>
        <v>70358</v>
      </c>
      <c r="R44" s="2">
        <f t="shared" si="92"/>
        <v>0</v>
      </c>
      <c r="S44" s="2">
        <f t="shared" si="92"/>
        <v>70358</v>
      </c>
      <c r="T44" s="12" t="s">
        <v>26</v>
      </c>
      <c r="U44" s="13">
        <v>5000</v>
      </c>
      <c r="V44" s="13"/>
      <c r="W44" s="13">
        <f>SUM(U44:V44)</f>
        <v>5000</v>
      </c>
      <c r="X44" s="1"/>
      <c r="Y44" s="1"/>
      <c r="Z44" s="38">
        <f t="shared" si="84"/>
        <v>5000</v>
      </c>
      <c r="AA44" s="38">
        <f t="shared" si="84"/>
        <v>0</v>
      </c>
      <c r="AB44" s="38">
        <f>+Z44+AA44</f>
        <v>5000</v>
      </c>
      <c r="AC44" s="36"/>
      <c r="AD44" s="36"/>
      <c r="AE44" s="38">
        <f t="shared" ref="AE44:AE45" si="93">+Z44+AC44</f>
        <v>5000</v>
      </c>
      <c r="AF44" s="38">
        <f t="shared" ref="AF44:AF45" si="94">+AA44+AD44</f>
        <v>0</v>
      </c>
      <c r="AG44" s="38">
        <f t="shared" ref="AG44:AG45" si="95">+AE44+AF44</f>
        <v>5000</v>
      </c>
      <c r="AH44" s="36"/>
      <c r="AI44" s="36"/>
      <c r="AJ44" s="38">
        <f t="shared" si="88"/>
        <v>5000</v>
      </c>
      <c r="AK44" s="38">
        <f t="shared" si="89"/>
        <v>0</v>
      </c>
      <c r="AL44" s="38">
        <f t="shared" si="90"/>
        <v>5000</v>
      </c>
    </row>
    <row r="45" spans="1:38" x14ac:dyDescent="0.2">
      <c r="A45" s="23" t="s">
        <v>58</v>
      </c>
      <c r="B45" s="13">
        <v>50000</v>
      </c>
      <c r="C45" s="21"/>
      <c r="D45" s="13">
        <f>SUM(B45:C45)</f>
        <v>50000</v>
      </c>
      <c r="E45" s="35"/>
      <c r="F45" s="13"/>
      <c r="G45" s="35">
        <f t="shared" si="2"/>
        <v>50000</v>
      </c>
      <c r="H45" s="35">
        <f t="shared" si="3"/>
        <v>0</v>
      </c>
      <c r="I45" s="35">
        <f t="shared" si="4"/>
        <v>50000</v>
      </c>
      <c r="J45" s="35"/>
      <c r="K45" s="35"/>
      <c r="L45" s="35">
        <f t="shared" ref="L45" si="96">+G45+J45</f>
        <v>50000</v>
      </c>
      <c r="M45" s="35">
        <f t="shared" ref="M45" si="97">+H45+K45</f>
        <v>0</v>
      </c>
      <c r="N45" s="35">
        <f t="shared" ref="N45" si="98">+L45+M45</f>
        <v>50000</v>
      </c>
      <c r="O45" s="35">
        <v>19117</v>
      </c>
      <c r="P45" s="35"/>
      <c r="Q45" s="35">
        <f t="shared" ref="Q45" si="99">+L45+O45</f>
        <v>69117</v>
      </c>
      <c r="R45" s="35">
        <f t="shared" ref="R45" si="100">+M45+P45</f>
        <v>0</v>
      </c>
      <c r="S45" s="35">
        <f t="shared" ref="S45" si="101">+Q45+R45</f>
        <v>69117</v>
      </c>
      <c r="T45" s="12" t="s">
        <v>27</v>
      </c>
      <c r="U45" s="13">
        <v>40000</v>
      </c>
      <c r="V45" s="13"/>
      <c r="W45" s="13">
        <f>SUM(U45:V45)</f>
        <v>40000</v>
      </c>
      <c r="X45" s="1">
        <v>-1208</v>
      </c>
      <c r="Y45" s="1"/>
      <c r="Z45" s="38">
        <f t="shared" si="84"/>
        <v>38792</v>
      </c>
      <c r="AA45" s="38">
        <f t="shared" si="84"/>
        <v>0</v>
      </c>
      <c r="AB45" s="38">
        <f>+Z45+AA45</f>
        <v>38792</v>
      </c>
      <c r="AC45" s="35"/>
      <c r="AD45" s="35"/>
      <c r="AE45" s="38">
        <f t="shared" si="93"/>
        <v>38792</v>
      </c>
      <c r="AF45" s="38">
        <f t="shared" si="94"/>
        <v>0</v>
      </c>
      <c r="AG45" s="38">
        <f t="shared" si="95"/>
        <v>38792</v>
      </c>
      <c r="AH45" s="35"/>
      <c r="AI45" s="35"/>
      <c r="AJ45" s="38">
        <f t="shared" si="88"/>
        <v>38792</v>
      </c>
      <c r="AK45" s="38">
        <f t="shared" si="89"/>
        <v>0</v>
      </c>
      <c r="AL45" s="38">
        <f t="shared" si="90"/>
        <v>38792</v>
      </c>
    </row>
    <row r="46" spans="1:38" x14ac:dyDescent="0.2">
      <c r="A46" s="23" t="s">
        <v>82</v>
      </c>
      <c r="B46" s="17"/>
      <c r="C46" s="7"/>
      <c r="D46" s="17"/>
      <c r="E46" s="38"/>
      <c r="F46" s="17"/>
      <c r="G46" s="38"/>
      <c r="H46" s="38"/>
      <c r="I46" s="38"/>
      <c r="J46" s="38"/>
      <c r="K46" s="38"/>
      <c r="L46" s="38"/>
      <c r="M46" s="38"/>
      <c r="N46" s="38"/>
      <c r="O46" s="38">
        <v>1241</v>
      </c>
      <c r="P46" s="38"/>
      <c r="Q46" s="35">
        <f t="shared" ref="Q46" si="102">+L46+O46</f>
        <v>1241</v>
      </c>
      <c r="R46" s="35">
        <f t="shared" ref="R46" si="103">+M46+P46</f>
        <v>0</v>
      </c>
      <c r="S46" s="35">
        <f t="shared" ref="S46" si="104">+Q46+R46</f>
        <v>1241</v>
      </c>
      <c r="T46" s="8"/>
      <c r="U46" s="2"/>
      <c r="V46" s="2"/>
      <c r="W46" s="1"/>
      <c r="X46" s="1"/>
      <c r="Y46" s="1"/>
      <c r="Z46" s="1"/>
      <c r="AA46" s="1"/>
      <c r="AB46" s="1"/>
      <c r="AC46" s="35"/>
      <c r="AD46" s="35"/>
      <c r="AE46" s="35"/>
      <c r="AF46" s="35"/>
      <c r="AG46" s="35"/>
      <c r="AH46" s="35"/>
      <c r="AI46" s="35"/>
      <c r="AJ46" s="35"/>
      <c r="AK46" s="35"/>
      <c r="AL46" s="35"/>
    </row>
    <row r="47" spans="1:38" x14ac:dyDescent="0.2">
      <c r="A47" s="24" t="s">
        <v>59</v>
      </c>
      <c r="B47" s="2">
        <f>SUM(B48)</f>
        <v>0</v>
      </c>
      <c r="C47" s="19">
        <f>SUM(C48)</f>
        <v>0</v>
      </c>
      <c r="D47" s="2">
        <f>SUM(D48)</f>
        <v>0</v>
      </c>
      <c r="E47" s="36"/>
      <c r="F47" s="2"/>
      <c r="G47" s="36">
        <f t="shared" si="2"/>
        <v>0</v>
      </c>
      <c r="H47" s="36">
        <f t="shared" si="3"/>
        <v>0</v>
      </c>
      <c r="I47" s="36">
        <f t="shared" si="4"/>
        <v>0</v>
      </c>
      <c r="J47" s="36">
        <f t="shared" ref="J47" si="105">+H47+I47</f>
        <v>0</v>
      </c>
      <c r="K47" s="36">
        <f t="shared" ref="K47" si="106">+I47+J47</f>
        <v>0</v>
      </c>
      <c r="L47" s="36">
        <f t="shared" ref="L47" si="107">+J47+K47</f>
        <v>0</v>
      </c>
      <c r="M47" s="36">
        <f t="shared" ref="M47" si="108">+K47+L47</f>
        <v>0</v>
      </c>
      <c r="N47" s="36">
        <f t="shared" ref="N47" si="109">+L47+M47</f>
        <v>0</v>
      </c>
      <c r="O47" s="36">
        <f>SUM(O48:O49)</f>
        <v>809</v>
      </c>
      <c r="P47" s="36">
        <f t="shared" ref="P47:Q47" si="110">SUM(P48:P49)</f>
        <v>0</v>
      </c>
      <c r="Q47" s="36">
        <f t="shared" si="110"/>
        <v>809</v>
      </c>
      <c r="R47" s="36">
        <f t="shared" ref="R47" si="111">SUM(R48:R49)</f>
        <v>0</v>
      </c>
      <c r="S47" s="36">
        <f t="shared" ref="S47" si="112">SUM(S48:S49)</f>
        <v>809</v>
      </c>
      <c r="T47" s="9"/>
      <c r="U47" s="2"/>
      <c r="V47" s="2"/>
      <c r="W47" s="1"/>
      <c r="X47" s="1"/>
      <c r="Y47" s="1"/>
      <c r="Z47" s="1"/>
      <c r="AA47" s="1"/>
      <c r="AB47" s="1"/>
      <c r="AC47" s="35"/>
      <c r="AD47" s="35"/>
      <c r="AE47" s="35"/>
      <c r="AF47" s="35"/>
      <c r="AG47" s="35"/>
      <c r="AH47" s="35"/>
      <c r="AI47" s="35"/>
      <c r="AJ47" s="35"/>
      <c r="AK47" s="35"/>
      <c r="AL47" s="35"/>
    </row>
    <row r="48" spans="1:38" x14ac:dyDescent="0.2">
      <c r="A48" s="23" t="s">
        <v>60</v>
      </c>
      <c r="B48" s="13"/>
      <c r="C48" s="21"/>
      <c r="D48" s="13">
        <f>SUM(B48:C48)</f>
        <v>0</v>
      </c>
      <c r="E48" s="35"/>
      <c r="F48" s="13"/>
      <c r="G48" s="35">
        <f t="shared" si="2"/>
        <v>0</v>
      </c>
      <c r="H48" s="35">
        <f t="shared" si="3"/>
        <v>0</v>
      </c>
      <c r="I48" s="35">
        <f t="shared" si="4"/>
        <v>0</v>
      </c>
      <c r="J48" s="35"/>
      <c r="K48" s="35"/>
      <c r="L48" s="35">
        <f t="shared" ref="L48" si="113">+G48+J48</f>
        <v>0</v>
      </c>
      <c r="M48" s="35">
        <f t="shared" ref="M48" si="114">+H48+K48</f>
        <v>0</v>
      </c>
      <c r="N48" s="35">
        <f t="shared" ref="N48" si="115">+L48+M48</f>
        <v>0</v>
      </c>
      <c r="O48" s="35">
        <v>807</v>
      </c>
      <c r="P48" s="35"/>
      <c r="Q48" s="35">
        <f t="shared" ref="Q48" si="116">+L48+O48</f>
        <v>807</v>
      </c>
      <c r="R48" s="35">
        <f t="shared" ref="R48" si="117">+M48+P48</f>
        <v>0</v>
      </c>
      <c r="S48" s="35">
        <f t="shared" ref="S48" si="118">+Q48+R48</f>
        <v>807</v>
      </c>
      <c r="T48" s="9"/>
      <c r="U48" s="2"/>
      <c r="V48" s="2"/>
      <c r="W48" s="1"/>
      <c r="X48" s="1"/>
      <c r="Y48" s="1"/>
      <c r="Z48" s="1"/>
      <c r="AA48" s="1"/>
      <c r="AB48" s="1"/>
      <c r="AC48" s="35"/>
      <c r="AD48" s="35"/>
      <c r="AE48" s="35"/>
      <c r="AF48" s="35"/>
      <c r="AG48" s="35"/>
      <c r="AH48" s="35"/>
      <c r="AI48" s="35"/>
      <c r="AJ48" s="35"/>
      <c r="AK48" s="35"/>
      <c r="AL48" s="35"/>
    </row>
    <row r="49" spans="1:38" x14ac:dyDescent="0.2">
      <c r="A49" s="23" t="s">
        <v>83</v>
      </c>
      <c r="B49" s="2"/>
      <c r="C49" s="19"/>
      <c r="D49" s="2"/>
      <c r="E49" s="36"/>
      <c r="F49" s="2"/>
      <c r="G49" s="35"/>
      <c r="H49" s="35"/>
      <c r="I49" s="35"/>
      <c r="J49" s="35"/>
      <c r="K49" s="35"/>
      <c r="L49" s="35"/>
      <c r="M49" s="35"/>
      <c r="N49" s="35"/>
      <c r="O49" s="35">
        <v>2</v>
      </c>
      <c r="P49" s="35"/>
      <c r="Q49" s="35">
        <f t="shared" ref="Q49" si="119">+L49+O49</f>
        <v>2</v>
      </c>
      <c r="R49" s="35">
        <f t="shared" ref="R49" si="120">+M49+P49</f>
        <v>0</v>
      </c>
      <c r="S49" s="35">
        <f t="shared" ref="S49" si="121">+Q49+R49</f>
        <v>2</v>
      </c>
      <c r="T49" s="9"/>
      <c r="U49" s="2"/>
      <c r="V49" s="2"/>
      <c r="W49" s="1"/>
      <c r="X49" s="1"/>
      <c r="Y49" s="1"/>
      <c r="Z49" s="1"/>
      <c r="AA49" s="1"/>
      <c r="AB49" s="1"/>
      <c r="AC49" s="35"/>
      <c r="AD49" s="35"/>
      <c r="AE49" s="35"/>
      <c r="AF49" s="35"/>
      <c r="AG49" s="35"/>
      <c r="AH49" s="35"/>
      <c r="AI49" s="35"/>
      <c r="AJ49" s="35"/>
      <c r="AK49" s="35"/>
      <c r="AL49" s="35"/>
    </row>
    <row r="50" spans="1:38" x14ac:dyDescent="0.2">
      <c r="A50" s="23"/>
      <c r="B50" s="25"/>
      <c r="C50" s="19"/>
      <c r="D50" s="25"/>
      <c r="E50" s="36"/>
      <c r="F50" s="2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9"/>
      <c r="U50" s="2"/>
      <c r="V50" s="2"/>
      <c r="W50" s="1"/>
      <c r="X50" s="1"/>
      <c r="Y50" s="1"/>
      <c r="Z50" s="1"/>
      <c r="AA50" s="1"/>
      <c r="AB50" s="1"/>
      <c r="AC50" s="35"/>
      <c r="AD50" s="35"/>
      <c r="AE50" s="35"/>
      <c r="AF50" s="35"/>
      <c r="AG50" s="35"/>
      <c r="AH50" s="35"/>
      <c r="AI50" s="35"/>
      <c r="AJ50" s="35"/>
      <c r="AK50" s="35"/>
      <c r="AL50" s="35"/>
    </row>
    <row r="51" spans="1:38" ht="12.75" customHeight="1" x14ac:dyDescent="0.2">
      <c r="A51" s="5" t="s">
        <v>15</v>
      </c>
      <c r="B51" s="6">
        <f t="shared" ref="B51:I51" si="122">SUM(B7,B12,B16,B28,B40,B44,B47)</f>
        <v>24121063</v>
      </c>
      <c r="C51" s="6">
        <f t="shared" si="122"/>
        <v>135659</v>
      </c>
      <c r="D51" s="6">
        <f t="shared" si="122"/>
        <v>24256722</v>
      </c>
      <c r="E51" s="6">
        <f t="shared" si="122"/>
        <v>363489</v>
      </c>
      <c r="F51" s="6">
        <f t="shared" si="122"/>
        <v>0</v>
      </c>
      <c r="G51" s="6">
        <f t="shared" si="122"/>
        <v>24484552</v>
      </c>
      <c r="H51" s="6">
        <f t="shared" si="122"/>
        <v>135659</v>
      </c>
      <c r="I51" s="6">
        <f t="shared" si="122"/>
        <v>24620211</v>
      </c>
      <c r="J51" s="6">
        <f t="shared" ref="J51:N51" si="123">SUM(J7,J12,J16,J28,J40,J44,J47)</f>
        <v>50256</v>
      </c>
      <c r="K51" s="6">
        <f t="shared" si="123"/>
        <v>344</v>
      </c>
      <c r="L51" s="6">
        <f t="shared" si="123"/>
        <v>24534808</v>
      </c>
      <c r="M51" s="6">
        <f t="shared" si="123"/>
        <v>136003</v>
      </c>
      <c r="N51" s="6">
        <f t="shared" si="123"/>
        <v>24670811</v>
      </c>
      <c r="O51" s="6">
        <f t="shared" ref="O51:S51" si="124">SUM(O7,O12,O16,O28,O40,O44,O47)</f>
        <v>-7309534</v>
      </c>
      <c r="P51" s="6">
        <f t="shared" si="124"/>
        <v>-127779</v>
      </c>
      <c r="Q51" s="6">
        <f t="shared" si="124"/>
        <v>17225274</v>
      </c>
      <c r="R51" s="6">
        <f t="shared" si="124"/>
        <v>8224</v>
      </c>
      <c r="S51" s="6">
        <f t="shared" si="124"/>
        <v>17233498</v>
      </c>
      <c r="T51" s="3" t="s">
        <v>14</v>
      </c>
      <c r="U51" s="4">
        <f>SUM(U7,U9,U11,U16,U18,U25,U28,U30,U36,U42)</f>
        <v>20484011</v>
      </c>
      <c r="V51" s="4">
        <f t="shared" ref="V51:AG51" si="125">SUM(V7,V9,V11,V16,V18,V25,V28,V30,V36,V42)</f>
        <v>3385374</v>
      </c>
      <c r="W51" s="4">
        <f t="shared" si="125"/>
        <v>23869385</v>
      </c>
      <c r="X51" s="4">
        <f t="shared" si="125"/>
        <v>2776533</v>
      </c>
      <c r="Y51" s="4">
        <f t="shared" si="125"/>
        <v>99635</v>
      </c>
      <c r="Z51" s="4">
        <f t="shared" si="125"/>
        <v>23260544</v>
      </c>
      <c r="AA51" s="4">
        <f t="shared" si="125"/>
        <v>3485009</v>
      </c>
      <c r="AB51" s="4">
        <f>SUM(AB7,AB9,AB11,AB16,AB18,AB25,AB28,AB30,AB36,AB42)</f>
        <v>26745553</v>
      </c>
      <c r="AC51" s="4">
        <f t="shared" si="125"/>
        <v>-610989</v>
      </c>
      <c r="AD51" s="4">
        <f t="shared" si="125"/>
        <v>661589</v>
      </c>
      <c r="AE51" s="4">
        <f t="shared" si="125"/>
        <v>22649555</v>
      </c>
      <c r="AF51" s="4">
        <f t="shared" si="125"/>
        <v>4146598</v>
      </c>
      <c r="AG51" s="4">
        <f t="shared" si="125"/>
        <v>26796153</v>
      </c>
      <c r="AH51" s="4">
        <f t="shared" ref="AH51:AL51" si="126">SUM(AH7,AH9,AH11,AH16,AH18,AH25,AH28,AH30,AH36,AH42)</f>
        <v>-6972486</v>
      </c>
      <c r="AI51" s="4">
        <f t="shared" si="126"/>
        <v>-387593</v>
      </c>
      <c r="AJ51" s="4">
        <f t="shared" si="126"/>
        <v>15677069</v>
      </c>
      <c r="AK51" s="4">
        <f t="shared" si="126"/>
        <v>3759005</v>
      </c>
      <c r="AL51" s="4">
        <f t="shared" si="126"/>
        <v>19436074</v>
      </c>
    </row>
    <row r="52" spans="1:38" x14ac:dyDescent="0.2">
      <c r="A52" s="28" t="s">
        <v>16</v>
      </c>
      <c r="B52" s="11">
        <f t="shared" ref="B52:I52" si="127">SUM(B53:B56)</f>
        <v>1500000</v>
      </c>
      <c r="C52" s="11">
        <f t="shared" si="127"/>
        <v>0</v>
      </c>
      <c r="D52" s="11">
        <f t="shared" si="127"/>
        <v>1500000</v>
      </c>
      <c r="E52" s="11">
        <f t="shared" si="127"/>
        <v>2965639</v>
      </c>
      <c r="F52" s="11">
        <f t="shared" si="127"/>
        <v>5320</v>
      </c>
      <c r="G52" s="11">
        <f t="shared" si="127"/>
        <v>4465639</v>
      </c>
      <c r="H52" s="11">
        <f t="shared" si="127"/>
        <v>5320</v>
      </c>
      <c r="I52" s="11">
        <f t="shared" si="127"/>
        <v>4470959</v>
      </c>
      <c r="J52" s="11">
        <f t="shared" ref="J52:N52" si="128">SUM(J53:J56)</f>
        <v>1134792</v>
      </c>
      <c r="K52" s="11">
        <f t="shared" si="128"/>
        <v>0</v>
      </c>
      <c r="L52" s="11">
        <f t="shared" si="128"/>
        <v>5600431</v>
      </c>
      <c r="M52" s="11">
        <f t="shared" si="128"/>
        <v>5320</v>
      </c>
      <c r="N52" s="11">
        <f t="shared" si="128"/>
        <v>5605751</v>
      </c>
      <c r="O52" s="11">
        <f>SUM(O53:O56)</f>
        <v>450967</v>
      </c>
      <c r="P52" s="11">
        <f t="shared" ref="P52:S52" si="129">SUM(P53:P56)</f>
        <v>-5232</v>
      </c>
      <c r="Q52" s="11">
        <f t="shared" si="129"/>
        <v>6051398</v>
      </c>
      <c r="R52" s="11">
        <f t="shared" si="129"/>
        <v>88</v>
      </c>
      <c r="S52" s="11">
        <f t="shared" si="129"/>
        <v>6051486</v>
      </c>
      <c r="T52" s="10" t="s">
        <v>18</v>
      </c>
      <c r="U52" s="11">
        <f t="shared" ref="U52:AG52" si="130">SUM(U53:U56)</f>
        <v>1887337</v>
      </c>
      <c r="V52" s="11">
        <f t="shared" si="130"/>
        <v>0</v>
      </c>
      <c r="W52" s="11">
        <f t="shared" si="130"/>
        <v>1887337</v>
      </c>
      <c r="X52" s="11">
        <f t="shared" si="130"/>
        <v>458280</v>
      </c>
      <c r="Y52" s="11">
        <f t="shared" si="130"/>
        <v>0</v>
      </c>
      <c r="Z52" s="11">
        <f t="shared" si="130"/>
        <v>2345617</v>
      </c>
      <c r="AA52" s="11">
        <f t="shared" si="130"/>
        <v>0</v>
      </c>
      <c r="AB52" s="11">
        <f t="shared" si="130"/>
        <v>2345617</v>
      </c>
      <c r="AC52" s="11">
        <f t="shared" si="130"/>
        <v>1134792</v>
      </c>
      <c r="AD52" s="11">
        <f t="shared" si="130"/>
        <v>0</v>
      </c>
      <c r="AE52" s="11">
        <f t="shared" si="130"/>
        <v>3480409</v>
      </c>
      <c r="AF52" s="11">
        <f t="shared" si="130"/>
        <v>0</v>
      </c>
      <c r="AG52" s="11">
        <f t="shared" si="130"/>
        <v>3480409</v>
      </c>
      <c r="AH52" s="11">
        <f t="shared" ref="AH52:AL52" si="131">SUM(AH53:AH56)</f>
        <v>368501</v>
      </c>
      <c r="AI52" s="11">
        <f t="shared" si="131"/>
        <v>0</v>
      </c>
      <c r="AJ52" s="11">
        <f t="shared" si="131"/>
        <v>3848910</v>
      </c>
      <c r="AK52" s="11">
        <f t="shared" si="131"/>
        <v>0</v>
      </c>
      <c r="AL52" s="11">
        <f t="shared" si="131"/>
        <v>3848910</v>
      </c>
    </row>
    <row r="53" spans="1:38" x14ac:dyDescent="0.2">
      <c r="A53" s="29" t="s">
        <v>61</v>
      </c>
      <c r="B53" s="13"/>
      <c r="C53" s="13"/>
      <c r="D53" s="13">
        <f>SUM(B53:C53)</f>
        <v>0</v>
      </c>
      <c r="E53" s="37"/>
      <c r="F53" s="13"/>
      <c r="G53" s="35">
        <f t="shared" ref="G53:H56" si="132">+B53+E53</f>
        <v>0</v>
      </c>
      <c r="H53" s="35">
        <f t="shared" si="132"/>
        <v>0</v>
      </c>
      <c r="I53" s="35">
        <f>+G53+H53</f>
        <v>0</v>
      </c>
      <c r="J53" s="13"/>
      <c r="K53" s="13"/>
      <c r="L53" s="35">
        <f t="shared" ref="L53" si="133">+G53+J53</f>
        <v>0</v>
      </c>
      <c r="M53" s="35">
        <f t="shared" ref="M53" si="134">+H53+K53</f>
        <v>0</v>
      </c>
      <c r="N53" s="35">
        <f t="shared" ref="N53" si="135">+L53+M53</f>
        <v>0</v>
      </c>
      <c r="O53" s="13">
        <v>490</v>
      </c>
      <c r="P53" s="13"/>
      <c r="Q53" s="35">
        <f t="shared" ref="Q53:Q56" si="136">+L53+O53</f>
        <v>490</v>
      </c>
      <c r="R53" s="35">
        <f t="shared" ref="R53:R56" si="137">+M53+P53</f>
        <v>0</v>
      </c>
      <c r="S53" s="35">
        <f t="shared" ref="S53:S56" si="138">+Q53+R53</f>
        <v>490</v>
      </c>
      <c r="T53" s="29" t="s">
        <v>62</v>
      </c>
      <c r="U53" s="13">
        <v>319034</v>
      </c>
      <c r="V53" s="13"/>
      <c r="W53" s="13">
        <f>SUM(U53:V53)</f>
        <v>319034</v>
      </c>
      <c r="X53" s="1"/>
      <c r="Y53" s="1"/>
      <c r="Z53" s="38">
        <f t="shared" ref="Z53:AA55" si="139">+U53+X53</f>
        <v>319034</v>
      </c>
      <c r="AA53" s="38">
        <f t="shared" si="139"/>
        <v>0</v>
      </c>
      <c r="AB53" s="38">
        <f>+Z53+AA53</f>
        <v>319034</v>
      </c>
      <c r="AC53" s="13"/>
      <c r="AD53" s="13"/>
      <c r="AE53" s="38">
        <f t="shared" ref="AE53" si="140">+Z53+AC53</f>
        <v>319034</v>
      </c>
      <c r="AF53" s="38">
        <f t="shared" ref="AF53" si="141">+AA53+AD53</f>
        <v>0</v>
      </c>
      <c r="AG53" s="38">
        <f t="shared" ref="AG53" si="142">+AE53+AF53</f>
        <v>319034</v>
      </c>
      <c r="AH53" s="13"/>
      <c r="AI53" s="13"/>
      <c r="AJ53" s="38">
        <f t="shared" ref="AJ53:AJ55" si="143">+AE53+AH53</f>
        <v>319034</v>
      </c>
      <c r="AK53" s="38">
        <f t="shared" ref="AK53:AK55" si="144">+AF53+AI53</f>
        <v>0</v>
      </c>
      <c r="AL53" s="38">
        <f t="shared" ref="AL53:AL55" si="145">+AJ53+AK53</f>
        <v>319034</v>
      </c>
    </row>
    <row r="54" spans="1:38" ht="12.75" customHeight="1" x14ac:dyDescent="0.2">
      <c r="A54" s="29" t="s">
        <v>67</v>
      </c>
      <c r="B54" s="13">
        <v>1500000</v>
      </c>
      <c r="C54" s="21"/>
      <c r="D54" s="13">
        <f>SUM(B54:C54)</f>
        <v>1500000</v>
      </c>
      <c r="E54" s="37">
        <v>141774</v>
      </c>
      <c r="F54" s="13"/>
      <c r="G54" s="35">
        <f t="shared" si="132"/>
        <v>1641774</v>
      </c>
      <c r="H54" s="35">
        <f t="shared" si="132"/>
        <v>0</v>
      </c>
      <c r="I54" s="35">
        <f>+G54+H54</f>
        <v>1641774</v>
      </c>
      <c r="J54" s="13">
        <v>763095</v>
      </c>
      <c r="K54" s="13"/>
      <c r="L54" s="35">
        <f t="shared" ref="L54:L56" si="146">+G54+J54</f>
        <v>2404869</v>
      </c>
      <c r="M54" s="35">
        <f t="shared" ref="M54:M56" si="147">+H54+K54</f>
        <v>0</v>
      </c>
      <c r="N54" s="35">
        <f t="shared" ref="N54:N56" si="148">+L54+M54</f>
        <v>2404869</v>
      </c>
      <c r="O54" s="13">
        <v>4127</v>
      </c>
      <c r="P54" s="13"/>
      <c r="Q54" s="35">
        <f t="shared" si="136"/>
        <v>2408996</v>
      </c>
      <c r="R54" s="35">
        <f t="shared" si="137"/>
        <v>0</v>
      </c>
      <c r="S54" s="35">
        <f t="shared" si="138"/>
        <v>2408996</v>
      </c>
      <c r="T54" s="29" t="s">
        <v>66</v>
      </c>
      <c r="U54" s="13">
        <v>1500000</v>
      </c>
      <c r="V54" s="13"/>
      <c r="W54" s="13">
        <f>SUM(U54:V54)</f>
        <v>1500000</v>
      </c>
      <c r="X54" s="1">
        <v>141774</v>
      </c>
      <c r="Y54" s="1"/>
      <c r="Z54" s="38">
        <f t="shared" si="139"/>
        <v>1641774</v>
      </c>
      <c r="AA54" s="38">
        <f t="shared" si="139"/>
        <v>0</v>
      </c>
      <c r="AB54" s="38">
        <f>+Z54+AA54</f>
        <v>1641774</v>
      </c>
      <c r="AC54" s="13">
        <v>763095</v>
      </c>
      <c r="AD54" s="13"/>
      <c r="AE54" s="38">
        <f t="shared" ref="AE54:AE55" si="149">+Z54+AC54</f>
        <v>2404869</v>
      </c>
      <c r="AF54" s="38">
        <f t="shared" ref="AF54:AF55" si="150">+AA54+AD54</f>
        <v>0</v>
      </c>
      <c r="AG54" s="38">
        <f t="shared" ref="AG54:AG55" si="151">+AE54+AF54</f>
        <v>2404869</v>
      </c>
      <c r="AH54" s="13">
        <v>4128</v>
      </c>
      <c r="AI54" s="13"/>
      <c r="AJ54" s="38">
        <f t="shared" si="143"/>
        <v>2408997</v>
      </c>
      <c r="AK54" s="38">
        <f t="shared" si="144"/>
        <v>0</v>
      </c>
      <c r="AL54" s="38">
        <f t="shared" si="145"/>
        <v>2408997</v>
      </c>
    </row>
    <row r="55" spans="1:38" x14ac:dyDescent="0.2">
      <c r="A55" s="33" t="s">
        <v>70</v>
      </c>
      <c r="B55" s="32"/>
      <c r="C55" s="21"/>
      <c r="D55" s="13">
        <f>SUM(B55:C55)</f>
        <v>0</v>
      </c>
      <c r="E55" s="35">
        <v>316506</v>
      </c>
      <c r="F55" s="35"/>
      <c r="G55" s="35">
        <f t="shared" si="132"/>
        <v>316506</v>
      </c>
      <c r="H55" s="35">
        <f t="shared" si="132"/>
        <v>0</v>
      </c>
      <c r="I55" s="35">
        <f>+G55+H55</f>
        <v>316506</v>
      </c>
      <c r="J55" s="35">
        <v>371697</v>
      </c>
      <c r="K55" s="35"/>
      <c r="L55" s="35">
        <f t="shared" si="146"/>
        <v>688203</v>
      </c>
      <c r="M55" s="35">
        <f t="shared" si="147"/>
        <v>0</v>
      </c>
      <c r="N55" s="35">
        <f t="shared" si="148"/>
        <v>688203</v>
      </c>
      <c r="O55" s="35">
        <v>441118</v>
      </c>
      <c r="P55" s="35"/>
      <c r="Q55" s="35">
        <f t="shared" si="136"/>
        <v>1129321</v>
      </c>
      <c r="R55" s="35">
        <f t="shared" si="137"/>
        <v>0</v>
      </c>
      <c r="S55" s="35">
        <f t="shared" si="138"/>
        <v>1129321</v>
      </c>
      <c r="T55" s="12" t="s">
        <v>65</v>
      </c>
      <c r="U55" s="13">
        <v>68303</v>
      </c>
      <c r="V55" s="13"/>
      <c r="W55" s="13">
        <f>SUM(U55:V55)</f>
        <v>68303</v>
      </c>
      <c r="X55" s="1">
        <v>316506</v>
      </c>
      <c r="Y55" s="1"/>
      <c r="Z55" s="38">
        <f t="shared" si="139"/>
        <v>384809</v>
      </c>
      <c r="AA55" s="38">
        <f t="shared" si="139"/>
        <v>0</v>
      </c>
      <c r="AB55" s="38">
        <f>+Z55+AA55</f>
        <v>384809</v>
      </c>
      <c r="AC55" s="35">
        <v>371697</v>
      </c>
      <c r="AD55" s="35"/>
      <c r="AE55" s="38">
        <f t="shared" si="149"/>
        <v>756506</v>
      </c>
      <c r="AF55" s="38">
        <f t="shared" si="150"/>
        <v>0</v>
      </c>
      <c r="AG55" s="38">
        <f t="shared" si="151"/>
        <v>756506</v>
      </c>
      <c r="AH55" s="35">
        <v>364373</v>
      </c>
      <c r="AI55" s="35"/>
      <c r="AJ55" s="38">
        <f t="shared" si="143"/>
        <v>1120879</v>
      </c>
      <c r="AK55" s="38">
        <f t="shared" si="144"/>
        <v>0</v>
      </c>
      <c r="AL55" s="38">
        <f t="shared" si="145"/>
        <v>1120879</v>
      </c>
    </row>
    <row r="56" spans="1:38" x14ac:dyDescent="0.2">
      <c r="A56" s="34" t="s">
        <v>71</v>
      </c>
      <c r="B56" s="13"/>
      <c r="C56" s="21"/>
      <c r="D56" s="13">
        <f>SUM(B56:C56)</f>
        <v>0</v>
      </c>
      <c r="E56" s="35">
        <v>2507359</v>
      </c>
      <c r="F56" s="35">
        <v>5320</v>
      </c>
      <c r="G56" s="35">
        <f t="shared" si="132"/>
        <v>2507359</v>
      </c>
      <c r="H56" s="35">
        <f t="shared" si="132"/>
        <v>5320</v>
      </c>
      <c r="I56" s="35">
        <f>+G56+H56</f>
        <v>2512679</v>
      </c>
      <c r="J56" s="35"/>
      <c r="K56" s="35"/>
      <c r="L56" s="35">
        <f t="shared" si="146"/>
        <v>2507359</v>
      </c>
      <c r="M56" s="35">
        <f t="shared" si="147"/>
        <v>5320</v>
      </c>
      <c r="N56" s="35">
        <f t="shared" si="148"/>
        <v>2512679</v>
      </c>
      <c r="O56" s="35">
        <v>5232</v>
      </c>
      <c r="P56" s="35">
        <v>-5232</v>
      </c>
      <c r="Q56" s="35">
        <f t="shared" si="136"/>
        <v>2512591</v>
      </c>
      <c r="R56" s="35">
        <f t="shared" si="137"/>
        <v>88</v>
      </c>
      <c r="S56" s="35">
        <f t="shared" si="138"/>
        <v>2512679</v>
      </c>
      <c r="T56" s="12"/>
      <c r="U56" s="13"/>
      <c r="V56" s="13"/>
      <c r="W56" s="13"/>
      <c r="X56" s="1"/>
      <c r="Y56" s="1"/>
      <c r="Z56" s="1"/>
      <c r="AA56" s="1"/>
      <c r="AB56" s="1"/>
      <c r="AC56" s="35"/>
      <c r="AD56" s="35"/>
      <c r="AE56" s="35"/>
      <c r="AF56" s="35"/>
      <c r="AG56" s="35"/>
      <c r="AH56" s="35"/>
      <c r="AI56" s="35"/>
      <c r="AJ56" s="35"/>
      <c r="AK56" s="35"/>
      <c r="AL56" s="35"/>
    </row>
    <row r="57" spans="1:38" x14ac:dyDescent="0.2">
      <c r="A57" s="3" t="s">
        <v>17</v>
      </c>
      <c r="B57" s="4">
        <f t="shared" ref="B57:N57" si="152">SUM(B51,B52)</f>
        <v>25621063</v>
      </c>
      <c r="C57" s="4">
        <f t="shared" si="152"/>
        <v>135659</v>
      </c>
      <c r="D57" s="4">
        <f t="shared" si="152"/>
        <v>25756722</v>
      </c>
      <c r="E57" s="4">
        <f t="shared" si="152"/>
        <v>3329128</v>
      </c>
      <c r="F57" s="4">
        <f t="shared" si="152"/>
        <v>5320</v>
      </c>
      <c r="G57" s="4">
        <f t="shared" si="152"/>
        <v>28950191</v>
      </c>
      <c r="H57" s="4">
        <f t="shared" si="152"/>
        <v>140979</v>
      </c>
      <c r="I57" s="4">
        <f t="shared" si="152"/>
        <v>29091170</v>
      </c>
      <c r="J57" s="4">
        <f t="shared" si="152"/>
        <v>1185048</v>
      </c>
      <c r="K57" s="4">
        <f t="shared" si="152"/>
        <v>344</v>
      </c>
      <c r="L57" s="4">
        <f t="shared" si="152"/>
        <v>30135239</v>
      </c>
      <c r="M57" s="4">
        <f t="shared" si="152"/>
        <v>141323</v>
      </c>
      <c r="N57" s="4">
        <f t="shared" si="152"/>
        <v>30276562</v>
      </c>
      <c r="O57" s="4">
        <f>SUM(O51,O52)</f>
        <v>-6858567</v>
      </c>
      <c r="P57" s="4">
        <f t="shared" ref="P57:S57" si="153">SUM(P51,P52)</f>
        <v>-133011</v>
      </c>
      <c r="Q57" s="4">
        <f t="shared" si="153"/>
        <v>23276672</v>
      </c>
      <c r="R57" s="4">
        <f t="shared" si="153"/>
        <v>8312</v>
      </c>
      <c r="S57" s="4">
        <f t="shared" si="153"/>
        <v>23284984</v>
      </c>
      <c r="T57" s="22" t="s">
        <v>19</v>
      </c>
      <c r="U57" s="4">
        <f>SUM(U51,U52)</f>
        <v>22371348</v>
      </c>
      <c r="V57" s="4">
        <f t="shared" ref="V57:AG57" si="154">SUM(V51:V52)</f>
        <v>3385374</v>
      </c>
      <c r="W57" s="4">
        <f t="shared" si="154"/>
        <v>25756722</v>
      </c>
      <c r="X57" s="4">
        <f t="shared" si="154"/>
        <v>3234813</v>
      </c>
      <c r="Y57" s="4">
        <f t="shared" si="154"/>
        <v>99635</v>
      </c>
      <c r="Z57" s="4">
        <f t="shared" si="154"/>
        <v>25606161</v>
      </c>
      <c r="AA57" s="4">
        <f t="shared" si="154"/>
        <v>3485009</v>
      </c>
      <c r="AB57" s="4">
        <f t="shared" si="154"/>
        <v>29091170</v>
      </c>
      <c r="AC57" s="4">
        <f t="shared" si="154"/>
        <v>523803</v>
      </c>
      <c r="AD57" s="4">
        <f t="shared" si="154"/>
        <v>661589</v>
      </c>
      <c r="AE57" s="4">
        <f t="shared" si="154"/>
        <v>26129964</v>
      </c>
      <c r="AF57" s="4">
        <f t="shared" si="154"/>
        <v>4146598</v>
      </c>
      <c r="AG57" s="4">
        <f t="shared" si="154"/>
        <v>30276562</v>
      </c>
      <c r="AH57" s="4">
        <f t="shared" ref="AH57:AL57" si="155">SUM(AH51:AH52)</f>
        <v>-6603985</v>
      </c>
      <c r="AI57" s="4">
        <f t="shared" si="155"/>
        <v>-387593</v>
      </c>
      <c r="AJ57" s="4">
        <f t="shared" si="155"/>
        <v>19525979</v>
      </c>
      <c r="AK57" s="4">
        <f t="shared" si="155"/>
        <v>3759005</v>
      </c>
      <c r="AL57" s="4">
        <f t="shared" si="155"/>
        <v>23284984</v>
      </c>
    </row>
    <row r="58" spans="1:38" x14ac:dyDescent="0.2">
      <c r="I58" s="40">
        <f>+G57+H57</f>
        <v>29091170</v>
      </c>
      <c r="J58" s="40"/>
      <c r="K58" s="40"/>
      <c r="L58" s="40"/>
      <c r="M58" s="40"/>
      <c r="N58" s="40">
        <f>+L57+M57</f>
        <v>30276562</v>
      </c>
      <c r="O58" s="40"/>
      <c r="P58" s="40"/>
      <c r="Q58" s="40"/>
      <c r="R58" s="40"/>
      <c r="S58" s="40"/>
      <c r="AB58" s="40"/>
      <c r="AG58" s="40">
        <f>+AE57+AF57</f>
        <v>30276562</v>
      </c>
    </row>
    <row r="60" spans="1:38" x14ac:dyDescent="0.2">
      <c r="T60" s="18" t="s">
        <v>12</v>
      </c>
      <c r="U60" s="19"/>
      <c r="V60" s="7"/>
      <c r="W60" s="19">
        <f>+D57-W57</f>
        <v>0</v>
      </c>
      <c r="AB60" s="19">
        <f>+I57-AB57</f>
        <v>0</v>
      </c>
      <c r="AG60" s="19">
        <f>+N57-AG57</f>
        <v>0</v>
      </c>
      <c r="AL60" s="7">
        <f>+S57-AL57</f>
        <v>0</v>
      </c>
    </row>
    <row r="62" spans="1:38" x14ac:dyDescent="0.2">
      <c r="B62" s="7"/>
    </row>
  </sheetData>
  <mergeCells count="53">
    <mergeCell ref="AC4:AD4"/>
    <mergeCell ref="AE4:AG4"/>
    <mergeCell ref="AC5:AC6"/>
    <mergeCell ref="AD5:AD6"/>
    <mergeCell ref="AE5:AE6"/>
    <mergeCell ref="AF5:AF6"/>
    <mergeCell ref="AG5:AG6"/>
    <mergeCell ref="A4:A6"/>
    <mergeCell ref="T4:T6"/>
    <mergeCell ref="Z5:Z6"/>
    <mergeCell ref="AA5:AA6"/>
    <mergeCell ref="B4:D4"/>
    <mergeCell ref="B5:B6"/>
    <mergeCell ref="W5:W6"/>
    <mergeCell ref="X5:X6"/>
    <mergeCell ref="Y5:Y6"/>
    <mergeCell ref="J4:K4"/>
    <mergeCell ref="J5:J6"/>
    <mergeCell ref="K5:K6"/>
    <mergeCell ref="L4:N4"/>
    <mergeCell ref="L5:L6"/>
    <mergeCell ref="M5:M6"/>
    <mergeCell ref="N5:N6"/>
    <mergeCell ref="A2:AB2"/>
    <mergeCell ref="G5:G6"/>
    <mergeCell ref="H5:H6"/>
    <mergeCell ref="I5:I6"/>
    <mergeCell ref="X4:Y4"/>
    <mergeCell ref="Z4:AB4"/>
    <mergeCell ref="C5:C6"/>
    <mergeCell ref="D5:D6"/>
    <mergeCell ref="E4:F4"/>
    <mergeCell ref="E5:E6"/>
    <mergeCell ref="F5:F6"/>
    <mergeCell ref="AB5:AB6"/>
    <mergeCell ref="G4:I4"/>
    <mergeCell ref="U4:W4"/>
    <mergeCell ref="U5:U6"/>
    <mergeCell ref="V5:V6"/>
    <mergeCell ref="O4:P4"/>
    <mergeCell ref="Q4:S4"/>
    <mergeCell ref="O5:O6"/>
    <mergeCell ref="P5:P6"/>
    <mergeCell ref="Q5:Q6"/>
    <mergeCell ref="R5:R6"/>
    <mergeCell ref="S5:S6"/>
    <mergeCell ref="AH4:AI4"/>
    <mergeCell ref="AJ4:AL4"/>
    <mergeCell ref="AH5:AH6"/>
    <mergeCell ref="AI5:AI6"/>
    <mergeCell ref="AJ5:AJ6"/>
    <mergeCell ref="AK5:AK6"/>
    <mergeCell ref="AL5:AL6"/>
  </mergeCells>
  <phoneticPr fontId="0" type="noConversion"/>
  <printOptions horizontalCentered="1"/>
  <pageMargins left="0" right="0" top="0.39370078740157483" bottom="0" header="0.51181102362204722" footer="0.51181102362204722"/>
  <pageSetup paperSize="8" scale="62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D3EA-2103-4AA0-96E6-9A45AA0B8A1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A367B-14B8-4AA2-B7B2-50A5B5BE018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2025-04-29T06:13:56Z</cp:lastPrinted>
  <dcterms:created xsi:type="dcterms:W3CDTF">1997-01-17T14:02:09Z</dcterms:created>
  <dcterms:modified xsi:type="dcterms:W3CDTF">2025-05-20T09:19:02Z</dcterms:modified>
</cp:coreProperties>
</file>